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zvol\Documents\Rad\Turnaje 2026\"/>
    </mc:Choice>
  </mc:AlternateContent>
  <xr:revisionPtr revIDLastSave="0" documentId="13_ncr:1_{957C7AC8-D5D2-4E7E-902D-A2E22B2F2541}" xr6:coauthVersionLast="47" xr6:coauthVersionMax="47" xr10:uidLastSave="{00000000-0000-0000-0000-000000000000}"/>
  <bookViews>
    <workbookView xWindow="-108" yWindow="-108" windowWidth="23256" windowHeight="12576" tabRatio="840" xr2:uid="{00000000-000D-0000-FFFF-FFFF00000000}"/>
  </bookViews>
  <sheets>
    <sheet name="Protokol 6 Teams_2x3" sheetId="50" r:id="rId1"/>
    <sheet name="Pořadí 6 Teams_2x3_Spielplan" sheetId="35" r:id="rId2"/>
  </sheets>
  <definedNames>
    <definedName name="_xlnm._FilterDatabase" localSheetId="1" hidden="1">'Pořadí 6 Teams_2x3_Spielplan'!$B$3:$E$11</definedName>
    <definedName name="_xlnm.Print_Titles" localSheetId="1">'Pořadí 6 Teams_2x3_Spielplan'!$2:$5</definedName>
    <definedName name="_xlnm.Print_Area" localSheetId="1">'Pořadí 6 Teams_2x3_Spielplan'!$A:$N</definedName>
    <definedName name="_xlnm.Print_Area" localSheetId="0">'Protokol 6 Teams_2x3'!$A$1:$AH$87</definedName>
  </definedNames>
  <calcPr calcId="181029"/>
  <fileRecoveryPr autoRecover="0"/>
</workbook>
</file>

<file path=xl/calcChain.xml><?xml version="1.0" encoding="utf-8"?>
<calcChain xmlns="http://schemas.openxmlformats.org/spreadsheetml/2006/main">
  <c r="A30" i="50" l="1"/>
  <c r="A21" i="50"/>
  <c r="AJ5" i="50"/>
  <c r="E11" i="35" l="1"/>
  <c r="C11" i="35"/>
  <c r="E10" i="35"/>
  <c r="C10" i="35"/>
  <c r="E9" i="35"/>
  <c r="C9" i="35"/>
  <c r="E8" i="35"/>
  <c r="C8" i="35"/>
  <c r="E7" i="35"/>
  <c r="C7" i="35"/>
  <c r="E6" i="35"/>
  <c r="C6" i="35"/>
  <c r="AE51" i="50" l="1"/>
  <c r="AA52" i="50"/>
  <c r="AD52" i="50"/>
  <c r="I32" i="50"/>
  <c r="I23" i="50"/>
  <c r="AA61" i="50" l="1"/>
  <c r="AD61" i="50"/>
  <c r="AG60" i="50" l="1"/>
  <c r="AE60" i="50"/>
  <c r="AG56" i="50"/>
  <c r="AE56" i="50"/>
  <c r="AG42" i="50"/>
  <c r="AE42" i="50"/>
  <c r="AG51" i="50"/>
  <c r="AG46" i="50"/>
  <c r="AE46" i="50"/>
  <c r="B87" i="50" l="1"/>
  <c r="A10" i="50"/>
  <c r="W12" i="50" l="1"/>
  <c r="N22" i="35"/>
  <c r="AG47" i="50" s="1"/>
  <c r="AZ46" i="50" s="1"/>
  <c r="AX47" i="50" s="1"/>
  <c r="L22" i="35"/>
  <c r="N26" i="35"/>
  <c r="AG52" i="50" s="1"/>
  <c r="AZ51" i="50" s="1"/>
  <c r="AX52" i="50" s="1"/>
  <c r="L26" i="35"/>
  <c r="AE52" i="50" s="1"/>
  <c r="AX51" i="50" s="1"/>
  <c r="N18" i="35"/>
  <c r="AG43" i="50" s="1"/>
  <c r="AZ42" i="50" s="1"/>
  <c r="AX43" i="50" s="1"/>
  <c r="L18" i="35"/>
  <c r="AE43" i="50" s="1"/>
  <c r="AX42" i="50" s="1"/>
  <c r="N30" i="35"/>
  <c r="AG57" i="50" s="1"/>
  <c r="AZ56" i="50" s="1"/>
  <c r="AX57" i="50" s="1"/>
  <c r="L30" i="35"/>
  <c r="AE57" i="50" s="1"/>
  <c r="AX56" i="50" s="1"/>
  <c r="N34" i="35"/>
  <c r="AG61" i="50" s="1"/>
  <c r="AZ60" i="50" s="1"/>
  <c r="AX61" i="50" s="1"/>
  <c r="L34" i="35"/>
  <c r="AE61" i="50" s="1"/>
  <c r="AX60" i="50" s="1"/>
  <c r="AD60" i="50"/>
  <c r="AA60" i="50"/>
  <c r="AW56" i="50"/>
  <c r="AD57" i="50"/>
  <c r="AA57" i="50"/>
  <c r="AD56" i="50"/>
  <c r="AA56" i="50"/>
  <c r="AU42" i="50"/>
  <c r="AD43" i="50"/>
  <c r="AD42" i="50"/>
  <c r="AA43" i="50"/>
  <c r="AA42" i="50"/>
  <c r="AD51" i="50"/>
  <c r="AA51" i="50"/>
  <c r="AD47" i="50"/>
  <c r="AA47" i="50"/>
  <c r="AU46" i="50"/>
  <c r="AD46" i="50"/>
  <c r="AA46" i="50"/>
  <c r="AE59" i="50"/>
  <c r="AA59" i="50"/>
  <c r="AE55" i="50"/>
  <c r="AA55" i="50"/>
  <c r="AE41" i="50"/>
  <c r="AA41" i="50"/>
  <c r="AE50" i="50"/>
  <c r="AA50" i="50"/>
  <c r="AE45" i="50"/>
  <c r="AA45" i="50"/>
  <c r="E34" i="50"/>
  <c r="N60" i="50"/>
  <c r="N56" i="50"/>
  <c r="N42" i="50"/>
  <c r="N51" i="50"/>
  <c r="N46" i="50"/>
  <c r="AW60" i="50"/>
  <c r="AU43" i="50"/>
  <c r="AG66" i="50"/>
  <c r="W66" i="50"/>
  <c r="R66" i="50"/>
  <c r="F66" i="50"/>
  <c r="B66" i="50"/>
  <c r="AE66" i="50"/>
  <c r="AA66" i="50"/>
  <c r="N66" i="50"/>
  <c r="J66" i="50"/>
  <c r="B59" i="50"/>
  <c r="N59" i="50"/>
  <c r="S59" i="50"/>
  <c r="B55" i="50"/>
  <c r="B41" i="50"/>
  <c r="B50" i="50"/>
  <c r="B45" i="50"/>
  <c r="N61" i="50"/>
  <c r="N57" i="50"/>
  <c r="S55" i="50"/>
  <c r="N55" i="50"/>
  <c r="N43" i="50"/>
  <c r="S41" i="50"/>
  <c r="N41" i="50"/>
  <c r="N52" i="50"/>
  <c r="S50" i="50"/>
  <c r="N50" i="50"/>
  <c r="N47" i="50"/>
  <c r="S45" i="50"/>
  <c r="N45" i="50"/>
  <c r="AR35" i="50"/>
  <c r="AQ35" i="50"/>
  <c r="AP35" i="50"/>
  <c r="AO35" i="50"/>
  <c r="AR34" i="50"/>
  <c r="AQ34" i="50"/>
  <c r="AP34" i="50"/>
  <c r="AO34" i="50"/>
  <c r="AR33" i="50"/>
  <c r="AQ33" i="50"/>
  <c r="AP33" i="50"/>
  <c r="AO33" i="50"/>
  <c r="AR26" i="50"/>
  <c r="AQ26" i="50"/>
  <c r="AP26" i="50"/>
  <c r="AO26" i="50"/>
  <c r="AR25" i="50"/>
  <c r="AQ25" i="50"/>
  <c r="AP25" i="50"/>
  <c r="AO25" i="50"/>
  <c r="AR24" i="50"/>
  <c r="AQ24" i="50"/>
  <c r="AP24" i="50"/>
  <c r="AO24" i="50"/>
  <c r="F32" i="50"/>
  <c r="C32" i="50"/>
  <c r="F23" i="50"/>
  <c r="C23" i="50"/>
  <c r="E26" i="50"/>
  <c r="P2" i="35"/>
  <c r="A14" i="35" s="1"/>
  <c r="C35" i="50"/>
  <c r="C26" i="50"/>
  <c r="C25" i="50"/>
  <c r="C34" i="50"/>
  <c r="F35" i="50"/>
  <c r="H35" i="50"/>
  <c r="F26" i="50"/>
  <c r="H26" i="50"/>
  <c r="B35" i="50"/>
  <c r="AN34" i="50"/>
  <c r="AN33" i="50"/>
  <c r="B26" i="50"/>
  <c r="AN25" i="50"/>
  <c r="B24" i="50"/>
  <c r="Q7" i="50"/>
  <c r="U76" i="50"/>
  <c r="AJ2" i="50"/>
  <c r="R5" i="50"/>
  <c r="A39" i="50"/>
  <c r="A64" i="50"/>
  <c r="A66" i="50"/>
  <c r="Q87" i="50"/>
  <c r="A81" i="50"/>
  <c r="A74" i="50"/>
  <c r="B78" i="50"/>
  <c r="B77" i="50"/>
  <c r="B76" i="50"/>
  <c r="AG12" i="50"/>
  <c r="AH23" i="50"/>
  <c r="AH32" i="50"/>
  <c r="AC37" i="50"/>
  <c r="AC28" i="50"/>
  <c r="AE32" i="50"/>
  <c r="AE23" i="50"/>
  <c r="AD32" i="50"/>
  <c r="AD23" i="50"/>
  <c r="B32" i="50"/>
  <c r="B23" i="50"/>
  <c r="R12" i="50"/>
  <c r="F12" i="50"/>
  <c r="B12" i="50"/>
  <c r="B7" i="50"/>
  <c r="B6" i="50"/>
  <c r="B5" i="50"/>
  <c r="B4" i="50"/>
  <c r="A2" i="50"/>
  <c r="BG2" i="50"/>
  <c r="AW47" i="50"/>
  <c r="AW42" i="50"/>
  <c r="AU61" i="50"/>
  <c r="AU57" i="50"/>
  <c r="AW43" i="50"/>
  <c r="AU56" i="50"/>
  <c r="AW57" i="50"/>
  <c r="AU60" i="50"/>
  <c r="AW61" i="50"/>
  <c r="AW51" i="50"/>
  <c r="AU52" i="50"/>
  <c r="AD26" i="50" l="1"/>
  <c r="G5" i="35"/>
  <c r="L4" i="35"/>
  <c r="V9" i="35"/>
  <c r="V7" i="35"/>
  <c r="U9" i="35"/>
  <c r="V8" i="35"/>
  <c r="U7" i="35"/>
  <c r="U8" i="35"/>
  <c r="B33" i="50"/>
  <c r="AN35" i="50"/>
  <c r="G4" i="35"/>
  <c r="B34" i="50"/>
  <c r="AN26" i="50"/>
  <c r="AN24" i="50"/>
  <c r="E4" i="35"/>
  <c r="F30" i="35"/>
  <c r="F26" i="35"/>
  <c r="P4" i="35"/>
  <c r="A2" i="35"/>
  <c r="C28" i="35"/>
  <c r="U4" i="35"/>
  <c r="C16" i="35"/>
  <c r="F18" i="35"/>
  <c r="P5" i="35"/>
  <c r="BA61" i="50"/>
  <c r="BA43" i="50"/>
  <c r="AE47" i="50"/>
  <c r="AX46" i="50" s="1"/>
  <c r="BA60" i="50"/>
  <c r="BA57" i="50"/>
  <c r="BA56" i="50"/>
  <c r="BA42" i="50"/>
  <c r="AE34" i="50"/>
  <c r="AE25" i="50"/>
  <c r="AE26" i="50"/>
  <c r="AG26" i="50"/>
  <c r="AD24" i="50"/>
  <c r="AD34" i="50"/>
  <c r="AE35" i="50"/>
  <c r="AG25" i="50"/>
  <c r="E25" i="50"/>
  <c r="AD25" i="50" s="1"/>
  <c r="AG24" i="50"/>
  <c r="AG33" i="50"/>
  <c r="AE24" i="50"/>
  <c r="H5" i="35"/>
  <c r="F4" i="35"/>
  <c r="C20" i="35"/>
  <c r="F22" i="35"/>
  <c r="C32" i="35"/>
  <c r="A4" i="35"/>
  <c r="B4" i="35"/>
  <c r="Q2" i="35"/>
  <c r="F34" i="35"/>
  <c r="I4" i="35"/>
  <c r="C24" i="35"/>
  <c r="C4" i="35"/>
  <c r="BB56" i="50"/>
  <c r="AZ57" i="50"/>
  <c r="BB57" i="50" s="1"/>
  <c r="AW46" i="50"/>
  <c r="BA46" i="50" s="1"/>
  <c r="AU47" i="50"/>
  <c r="BA47" i="50" s="1"/>
  <c r="AW52" i="50"/>
  <c r="BA52" i="50" s="1"/>
  <c r="AU51" i="50"/>
  <c r="BA51" i="50" s="1"/>
  <c r="BB51" i="50"/>
  <c r="AZ52" i="50"/>
  <c r="BB52" i="50" s="1"/>
  <c r="B25" i="50"/>
  <c r="E35" i="50"/>
  <c r="AD35" i="50" s="1"/>
  <c r="AG35" i="50"/>
  <c r="AD33" i="50"/>
  <c r="AE33" i="50"/>
  <c r="AG34" i="50"/>
  <c r="AZ61" i="50"/>
  <c r="BB61" i="50" s="1"/>
  <c r="BB60" i="50"/>
  <c r="AZ43" i="50"/>
  <c r="BB43" i="50" s="1"/>
  <c r="BB42" i="50"/>
  <c r="AI26" i="50" l="1"/>
  <c r="AI34" i="50"/>
  <c r="AI25" i="50"/>
  <c r="BC43" i="50"/>
  <c r="BC61" i="50"/>
  <c r="BC57" i="50"/>
  <c r="AE28" i="50"/>
  <c r="AG28" i="50"/>
  <c r="BC52" i="50"/>
  <c r="BC42" i="50"/>
  <c r="BC60" i="50"/>
  <c r="AZ47" i="50"/>
  <c r="BB47" i="50" s="1"/>
  <c r="BC47" i="50" s="1"/>
  <c r="BB46" i="50"/>
  <c r="BC46" i="50" s="1"/>
  <c r="BC56" i="50"/>
  <c r="AI35" i="50"/>
  <c r="AH35" i="50"/>
  <c r="AM35" i="50" s="1"/>
  <c r="AH33" i="50"/>
  <c r="AM33" i="50" s="1"/>
  <c r="AH34" i="50"/>
  <c r="AM34" i="50" s="1"/>
  <c r="AE37" i="50"/>
  <c r="AI33" i="50"/>
  <c r="AD37" i="50"/>
  <c r="AH26" i="50"/>
  <c r="AM26" i="50" s="1"/>
  <c r="AH24" i="50"/>
  <c r="AM24" i="50" s="1"/>
  <c r="AD28" i="50"/>
  <c r="AG37" i="50"/>
  <c r="AI24" i="50"/>
  <c r="AH25" i="50"/>
  <c r="AM25" i="50" s="1"/>
  <c r="F37" i="35"/>
  <c r="F38" i="35"/>
  <c r="F39" i="35"/>
  <c r="BC51" i="50"/>
  <c r="AI28" i="50" l="1"/>
  <c r="AI37" i="50"/>
  <c r="B42" i="50"/>
  <c r="D46" i="50"/>
  <c r="AN47" i="50" s="1"/>
  <c r="D51" i="50"/>
  <c r="AN52" i="50" s="1"/>
  <c r="B46" i="50"/>
  <c r="AR52" i="50"/>
  <c r="AQ47" i="50"/>
  <c r="AP43" i="50"/>
  <c r="AQ52" i="50"/>
  <c r="AO52" i="50"/>
  <c r="AP47" i="50"/>
  <c r="AO43" i="50"/>
  <c r="AQ43" i="50"/>
  <c r="AO47" i="50"/>
  <c r="AO46" i="50"/>
  <c r="AQ51" i="50"/>
  <c r="AP51" i="50"/>
  <c r="AR42" i="50"/>
  <c r="AP46" i="50"/>
  <c r="AQ42" i="50"/>
  <c r="AR46" i="50"/>
  <c r="AP42" i="50"/>
  <c r="AR51" i="50"/>
  <c r="AO42" i="50"/>
  <c r="AO51" i="50"/>
  <c r="B51" i="50"/>
  <c r="AQ46" i="50"/>
  <c r="D42" i="50"/>
  <c r="AN43" i="50" s="1"/>
  <c r="AR47" i="50"/>
  <c r="AP52" i="50"/>
  <c r="AR43" i="50"/>
  <c r="AT52" i="50" l="1"/>
  <c r="BD52" i="50" s="1"/>
  <c r="AM52" i="50" s="1"/>
  <c r="AT47" i="50"/>
  <c r="BD47" i="50" s="1"/>
  <c r="AM47" i="50" s="1"/>
  <c r="E25" i="35"/>
  <c r="E21" i="35"/>
  <c r="C21" i="35"/>
  <c r="AN46" i="50"/>
  <c r="AT46" i="50"/>
  <c r="BD46" i="50" s="1"/>
  <c r="AM46" i="50" s="1"/>
  <c r="AT43" i="50"/>
  <c r="BD43" i="50" s="1"/>
  <c r="AM43" i="50" s="1"/>
  <c r="E17" i="35"/>
  <c r="AT51" i="50"/>
  <c r="BD51" i="50" s="1"/>
  <c r="AM51" i="50" s="1"/>
  <c r="C25" i="35"/>
  <c r="AN51" i="50"/>
  <c r="C17" i="35"/>
  <c r="AN42" i="50"/>
  <c r="AT42" i="50"/>
  <c r="BD42" i="50" s="1"/>
  <c r="AM42" i="50" s="1"/>
  <c r="AG71" i="50" l="1"/>
  <c r="R71" i="50"/>
  <c r="D56" i="50"/>
  <c r="AP61" i="50"/>
  <c r="AO57" i="50"/>
  <c r="AQ61" i="50"/>
  <c r="AO61" i="50"/>
  <c r="AP57" i="50"/>
  <c r="D60" i="50"/>
  <c r="AR57" i="50"/>
  <c r="AQ57" i="50"/>
  <c r="AR61" i="50"/>
  <c r="AQ56" i="50"/>
  <c r="B56" i="50"/>
  <c r="B60" i="50"/>
  <c r="AP56" i="50"/>
  <c r="AR56" i="50"/>
  <c r="AP60" i="50"/>
  <c r="AO56" i="50"/>
  <c r="AO60" i="50"/>
  <c r="AR60" i="50"/>
  <c r="AQ60" i="50"/>
  <c r="AT60" i="50" l="1"/>
  <c r="BD60" i="50" s="1"/>
  <c r="AM60" i="50" s="1"/>
  <c r="C33" i="35"/>
  <c r="AN60" i="50"/>
  <c r="E29" i="35"/>
  <c r="AT57" i="50"/>
  <c r="BD57" i="50" s="1"/>
  <c r="AM57" i="50" s="1"/>
  <c r="AN57" i="50"/>
  <c r="AT56" i="50"/>
  <c r="BD56" i="50" s="1"/>
  <c r="AM56" i="50" s="1"/>
  <c r="AN56" i="50"/>
  <c r="C29" i="35"/>
  <c r="E33" i="35"/>
  <c r="AT61" i="50"/>
  <c r="BD61" i="50" s="1"/>
  <c r="AM61" i="50" s="1"/>
  <c r="AN61" i="50"/>
  <c r="F67" i="50" l="1"/>
  <c r="W67" i="50"/>
  <c r="B67" i="50"/>
  <c r="R67" i="50"/>
  <c r="AG67" i="50"/>
</calcChain>
</file>

<file path=xl/sharedStrings.xml><?xml version="1.0" encoding="utf-8"?>
<sst xmlns="http://schemas.openxmlformats.org/spreadsheetml/2006/main" count="531" uniqueCount="264">
  <si>
    <t>v</t>
  </si>
  <si>
    <t>Startující</t>
  </si>
  <si>
    <t>Rozhodčí</t>
  </si>
  <si>
    <t>Rozhodčí: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</si>
  <si>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</si>
  <si>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</si>
  <si>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</si>
  <si>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</si>
  <si>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</si>
  <si>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</si>
  <si>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</si>
  <si>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</si>
  <si>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</si>
  <si>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</si>
  <si>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</si>
  <si>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8.</t>
  </si>
  <si>
    <t>9.</t>
  </si>
  <si>
    <t>10.</t>
  </si>
  <si>
    <t>11.</t>
  </si>
  <si>
    <t>Poločas</t>
  </si>
  <si>
    <t>Výsledek</t>
  </si>
  <si>
    <t xml:space="preserve">PROTOKOL - ČESKÝ SVAZ CYKLISTIKY  </t>
  </si>
  <si>
    <t>Konečné pořadí</t>
  </si>
  <si>
    <t>SKUPINA "A"</t>
  </si>
  <si>
    <t>SKUPINA "B"</t>
  </si>
  <si>
    <t>1.družstvo</t>
  </si>
  <si>
    <t>2.družstvo</t>
  </si>
  <si>
    <t>Branky poločasů</t>
  </si>
  <si>
    <t>1.druž.</t>
  </si>
  <si>
    <t>2.druž.</t>
  </si>
  <si>
    <t>------------</t>
  </si>
  <si>
    <t>-----------</t>
  </si>
  <si>
    <t>MIMO OBLAST TISKU</t>
  </si>
  <si>
    <t>Nasazení družstev</t>
  </si>
  <si>
    <t>Kontrola počtu zápasů</t>
  </si>
  <si>
    <t>Jména</t>
  </si>
  <si>
    <t>Počet</t>
  </si>
  <si>
    <t>Branky</t>
  </si>
  <si>
    <t>Rozdíl</t>
  </si>
  <si>
    <t>hrací plocha:</t>
  </si>
  <si>
    <t>doba hry:</t>
  </si>
  <si>
    <t>o soutěži v kolové:</t>
  </si>
  <si>
    <t>konané dne:</t>
  </si>
  <si>
    <t>tělovýchovnou jednotou - klubem:</t>
  </si>
  <si>
    <t>A</t>
  </si>
  <si>
    <t>B</t>
  </si>
  <si>
    <t>kontrola</t>
  </si>
  <si>
    <t>Výsledky - základní skupina "A"</t>
  </si>
  <si>
    <t>Výsledky - základní skupina "B"</t>
  </si>
  <si>
    <t>21.</t>
  </si>
  <si>
    <t>22.</t>
  </si>
  <si>
    <t>23.</t>
  </si>
  <si>
    <t>24.</t>
  </si>
  <si>
    <t>25.</t>
  </si>
  <si>
    <t>Buňky obsahují vzorce</t>
  </si>
  <si>
    <t>Diff.</t>
  </si>
  <si>
    <t>Bitte die Nr. der gewünschten $AJ$2 eingeben (CZ=1,D=2,EN=3)</t>
  </si>
  <si>
    <t>Please for language enter number (CZ=1,D=2,EN=3)</t>
  </si>
  <si>
    <t>DANEBEN DRUCKFLÄCHE</t>
  </si>
  <si>
    <t>EXCEPT AREA PRINTING</t>
  </si>
  <si>
    <t>ERGEBNISSE - TSCHECHISCH VERBAND RADSPORT</t>
  </si>
  <si>
    <t xml:space="preserve">CZECH CYCLING FEDERATION 
</t>
  </si>
  <si>
    <t>Veranstaltung:</t>
  </si>
  <si>
    <t>Tourney-cycle-ball:</t>
  </si>
  <si>
    <t>Datum:</t>
  </si>
  <si>
    <t>Date:</t>
  </si>
  <si>
    <t>in</t>
  </si>
  <si>
    <t>Halle - Sportklub:</t>
  </si>
  <si>
    <t>Sports club:</t>
  </si>
  <si>
    <t>Spielfläche:</t>
  </si>
  <si>
    <t>Size of the field:</t>
  </si>
  <si>
    <t>Spiel Zeit:</t>
  </si>
  <si>
    <t xml:space="preserve">Match times: </t>
  </si>
  <si>
    <t>Teilnahme</t>
  </si>
  <si>
    <t>Team members</t>
  </si>
  <si>
    <t>Verein</t>
  </si>
  <si>
    <t>Sports club</t>
  </si>
  <si>
    <t>Spieler</t>
  </si>
  <si>
    <t>Name</t>
  </si>
  <si>
    <t>Kommissäre</t>
  </si>
  <si>
    <t>Commissaire:</t>
  </si>
  <si>
    <t>Hlavní rozhodčí:</t>
  </si>
  <si>
    <t>Chief-Kommissär:</t>
  </si>
  <si>
    <t>Chief commissaire:</t>
  </si>
  <si>
    <t>Časoměřič:</t>
  </si>
  <si>
    <t>Zeitnehmer:</t>
  </si>
  <si>
    <t>Zapisovatel:</t>
  </si>
  <si>
    <t>Schriftführer:</t>
  </si>
  <si>
    <t>Secretary:</t>
  </si>
  <si>
    <t>Kommissäre:</t>
  </si>
  <si>
    <t>Resultate</t>
  </si>
  <si>
    <t>Results</t>
  </si>
  <si>
    <t>Punk.</t>
  </si>
  <si>
    <t>Tore</t>
  </si>
  <si>
    <t>Score</t>
  </si>
  <si>
    <t>Rang</t>
  </si>
  <si>
    <t>Andere</t>
  </si>
  <si>
    <t>Various</t>
  </si>
  <si>
    <t>Kontrolle</t>
  </si>
  <si>
    <t>Control</t>
  </si>
  <si>
    <t>Za pořadatele:</t>
  </si>
  <si>
    <t>Veranstalter:</t>
  </si>
  <si>
    <t>Organizer:</t>
  </si>
  <si>
    <t>Endstand</t>
  </si>
  <si>
    <t>Final rankings</t>
  </si>
  <si>
    <t>Poř</t>
  </si>
  <si>
    <t>R.</t>
  </si>
  <si>
    <t>Namen</t>
  </si>
  <si>
    <t>Names</t>
  </si>
  <si>
    <t>Sp.</t>
  </si>
  <si>
    <t>Count</t>
  </si>
  <si>
    <t>Vítěz.</t>
  </si>
  <si>
    <t>S</t>
  </si>
  <si>
    <t>Win</t>
  </si>
  <si>
    <t>Rem.</t>
  </si>
  <si>
    <t>U</t>
  </si>
  <si>
    <t>Draw</t>
  </si>
  <si>
    <t>Prohry</t>
  </si>
  <si>
    <t>N</t>
  </si>
  <si>
    <t>Loss</t>
  </si>
  <si>
    <t>CZ</t>
  </si>
  <si>
    <t>DE</t>
  </si>
  <si>
    <t>EN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</si>
  <si>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</si>
  <si>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</si>
  <si>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</si>
  <si>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Č.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</si>
  <si>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</si>
  <si>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</si>
  <si>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</si>
  <si>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</si>
  <si>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</si>
  <si>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</si>
  <si>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</si>
  <si>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</si>
  <si>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</si>
  <si>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</si>
  <si>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</si>
  <si>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</si>
  <si>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</si>
  <si>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Ansatz Teams</t>
  </si>
  <si>
    <t xml:space="preserve">Setting teams
</t>
  </si>
  <si>
    <t>Kontrolle der Anzahl Kampf</t>
  </si>
  <si>
    <t>Control of the number of matchs</t>
  </si>
  <si>
    <t>Results - basic group "A"</t>
  </si>
  <si>
    <t>Results - basic group "B"</t>
  </si>
  <si>
    <t>Range</t>
  </si>
  <si>
    <t>Time-keeper:</t>
  </si>
  <si>
    <t>Utkání o umístění, semifinále a finále</t>
  </si>
  <si>
    <t>1.Semifinále 1.A - 2.B</t>
  </si>
  <si>
    <t>2.Semifinále 2.A - 1.B</t>
  </si>
  <si>
    <t>Utkání o 3. a 4. místo</t>
  </si>
  <si>
    <t>Match um Platzierung, Semifinale und Finale</t>
  </si>
  <si>
    <t xml:space="preserve">Team match about range, semifinal and final
</t>
  </si>
  <si>
    <t>Poit.</t>
  </si>
  <si>
    <t>Sk.</t>
  </si>
  <si>
    <t>Gr.</t>
  </si>
  <si>
    <t xml:space="preserve">Match um 3. bis 4. Platz 
</t>
  </si>
  <si>
    <t>Match about 3. - 4.range</t>
  </si>
  <si>
    <t>1.Semifinal 1.A - 2.B</t>
  </si>
  <si>
    <t>2.Semifinal 2.A - 1.B</t>
  </si>
  <si>
    <t>2.Semifinale 2.A - 1.B</t>
  </si>
  <si>
    <t>1.Semifinale 1.A - 2.B</t>
  </si>
  <si>
    <t>"A"</t>
  </si>
  <si>
    <t>"B"</t>
  </si>
  <si>
    <t>Družstvo</t>
  </si>
  <si>
    <t>Resultate - Grundgruppe "A"</t>
  </si>
  <si>
    <t>Resultate - Grundgruppe "B"</t>
  </si>
  <si>
    <t>x</t>
  </si>
  <si>
    <t>m</t>
  </si>
  <si>
    <t>minut</t>
  </si>
  <si>
    <t>Zkontrolujte sestavy</t>
  </si>
  <si>
    <t>Utkání o 5. a 6. místo  3.A - 3.B</t>
  </si>
  <si>
    <t xml:space="preserve">Match um 5. bis 6. Platz  3.A - 3.B
</t>
  </si>
  <si>
    <t>Match about 5. - 6.range  3.A - 3.B</t>
  </si>
  <si>
    <t>2.SMF</t>
  </si>
  <si>
    <t>1.SMF</t>
  </si>
  <si>
    <t>A1</t>
  </si>
  <si>
    <t>A2</t>
  </si>
  <si>
    <t>A3</t>
  </si>
  <si>
    <t>B1</t>
  </si>
  <si>
    <t>B2</t>
  </si>
  <si>
    <t>B3</t>
  </si>
  <si>
    <t>5.až 6.</t>
  </si>
  <si>
    <t>3.až 4.</t>
  </si>
  <si>
    <t>1.až 2.</t>
  </si>
  <si>
    <t>M</t>
  </si>
  <si>
    <t>Jméno</t>
  </si>
  <si>
    <t>Těl. spolek - klub</t>
  </si>
  <si>
    <t>výsledky se načtou z listu "Pořadí…"</t>
  </si>
  <si>
    <t>NEBO vyplňujte pouze pravou horní část tabulky</t>
  </si>
  <si>
    <r>
      <t>ČERVENÁ BUŇKA JE PŘI ROVNOSTI BOD</t>
    </r>
    <r>
      <rPr>
        <b/>
        <sz val="10"/>
        <rFont val="Arial"/>
        <family val="2"/>
        <charset val="238"/>
      </rPr>
      <t>Ů</t>
    </r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</si>
  <si>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</si>
  <si>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nebo podle výsledku vzájemného utkání</t>
  </si>
  <si>
    <t>NEBO za vzorec v buňce u horšího vepište +1 (+2, +3 atd.)</t>
  </si>
  <si>
    <t>Pořadí se vyplní, pokud není chyba v tabulkách</t>
  </si>
  <si>
    <t>Doplňte jména a č. reg.</t>
  </si>
  <si>
    <t>Klub se načítá z listu "Pořadí zápasů…."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</si>
  <si>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</si>
  <si>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Startovné družstev uhrazeno. Náhrady rozhodčím byly vyplaceny podle STS ČSC.</t>
  </si>
  <si>
    <t>upřesní hl. rozhodčí</t>
  </si>
  <si>
    <t>doplněné výsledky</t>
  </si>
  <si>
    <t>se načtou do protokolu</t>
  </si>
  <si>
    <t>4M údery a konečný výsledek</t>
  </si>
  <si>
    <t>4M + Resultate</t>
  </si>
  <si>
    <t>4M + Results</t>
  </si>
  <si>
    <t>poražení 1. SMF - 2.SMF</t>
  </si>
  <si>
    <t>vítězové 1.SMF - 2.SMF</t>
  </si>
  <si>
    <t>Utkání o 1. a 2. místo</t>
  </si>
  <si>
    <t xml:space="preserve">Match um 1. bis 2. Platz 
</t>
  </si>
  <si>
    <t>Match about 1. - 2.range</t>
  </si>
  <si>
    <t>Prosím pro jazyk zadejte číslo v buňce $AL$2 (CZ=1, D=2, EN=3 )</t>
  </si>
  <si>
    <t>výsledky doplňte do listu "Pořadí…."</t>
  </si>
  <si>
    <t>Date:
XX.XX.2018</t>
  </si>
  <si>
    <t>Kat. XXXX
XXX</t>
  </si>
  <si>
    <t>doba hry</t>
  </si>
  <si>
    <t>prázdné</t>
  </si>
  <si>
    <t>tělovýchovným spolkem - klubem:</t>
  </si>
  <si>
    <t>Lokomotiva Liberec</t>
  </si>
  <si>
    <t>Mlékárna Olešnice cykloklub Svitávka</t>
  </si>
  <si>
    <t>Sálová cyklistika Svitávka</t>
  </si>
  <si>
    <t>SK Chodsko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</si>
  <si>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</si>
  <si>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</si>
  <si>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</si>
  <si>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</si>
  <si>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</si>
  <si>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</si>
  <si>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</si>
  <si>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</si>
  <si>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</si>
  <si>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Pořadí zápasů - 2 x 3 družstva</t>
  </si>
  <si>
    <t>Spielplan - 2 x 3 Teams</t>
  </si>
  <si>
    <t>Sequence matchs - 2 x 3 teams</t>
  </si>
  <si>
    <t>UCI-ID</t>
  </si>
  <si>
    <t>C</t>
  </si>
  <si>
    <t>Mistrovství oblasti JMKr - žáci</t>
  </si>
  <si>
    <t>Šitbořicích</t>
  </si>
  <si>
    <t>SC Svitávka</t>
  </si>
  <si>
    <t>Vítek Kučera</t>
  </si>
  <si>
    <t>Jakub Cettl</t>
  </si>
  <si>
    <t>MO Svitávka</t>
  </si>
  <si>
    <t>Jonáš Wetter</t>
  </si>
  <si>
    <t>Daniel Stloukal</t>
  </si>
  <si>
    <t>TJ Sokol Šitbořice 1</t>
  </si>
  <si>
    <t>Matěj Šabata</t>
  </si>
  <si>
    <t>Filip Kyzlink</t>
  </si>
  <si>
    <t>TJ Sokol Šitbořice 2</t>
  </si>
  <si>
    <t>Vítek Doležal</t>
  </si>
  <si>
    <t>Mikuláš Doležal</t>
  </si>
  <si>
    <t>TJ Sokol Šitbořice 3</t>
  </si>
  <si>
    <t>Václav Mayer</t>
  </si>
  <si>
    <t>Patrik Klain</t>
  </si>
  <si>
    <t>TJ Sokol Šitbořice 4</t>
  </si>
  <si>
    <t>Jan Fraňek</t>
  </si>
  <si>
    <t>Jan Konečný</t>
  </si>
  <si>
    <t>Robert Zvolánek st</t>
  </si>
  <si>
    <t>Dominik Šabata</t>
  </si>
  <si>
    <t>Jakub Hamerský</t>
  </si>
  <si>
    <t>/Daniel Nejedlý</t>
  </si>
  <si>
    <t>TJ Sokol  Šitbořice 3</t>
  </si>
  <si>
    <t>Jan Franěk</t>
  </si>
  <si>
    <t>Daniel StloukalDaniel Nejedlý</t>
  </si>
  <si>
    <t>Skupina A - starší žáci. Skupina B - začínající hráči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</si>
</sst>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3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2"/>
      <color indexed="56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0"/>
      <color indexed="56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14"/>
      <color indexed="10"/>
      <name val="Arial Black"/>
      <family val="2"/>
    </font>
    <font>
      <b/>
      <sz val="11"/>
      <name val="Arial CE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b/>
      <sz val="10"/>
      <color indexed="12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12"/>
      <color indexed="10"/>
      <name val="Arial Black"/>
      <family val="2"/>
    </font>
    <font>
      <b/>
      <sz val="12"/>
      <color indexed="12"/>
      <name val="Arial Black"/>
      <family val="2"/>
    </font>
    <font>
      <b/>
      <sz val="12"/>
      <name val="Arial CE"/>
      <charset val="238"/>
    </font>
    <font>
      <b/>
      <sz val="9"/>
      <color indexed="10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9"/>
      <name val="Arial CE"/>
      <family val="2"/>
      <charset val="238"/>
    </font>
    <font>
      <b/>
      <sz val="22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name val="Arial CE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color indexed="12"/>
      <name val="Arial CE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18"/>
      <name val="Arial CE"/>
      <family val="2"/>
      <charset val="238"/>
    </font>
    <font>
      <b/>
      <sz val="8"/>
      <color indexed="12"/>
      <name val="Arial CE"/>
      <family val="2"/>
      <charset val="238"/>
    </font>
    <font>
      <sz val="12"/>
      <color indexed="9"/>
      <name val="Arial CE"/>
      <family val="2"/>
      <charset val="238"/>
    </font>
    <font>
      <sz val="9"/>
      <color indexed="55"/>
      <name val="System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11"/>
      <color indexed="10"/>
      <name val="Arial CE"/>
      <charset val="238"/>
    </font>
    <font>
      <sz val="1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2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0"/>
      <color rgb="FF000000"/>
      <name val="Arial CE"/>
      <family val="2"/>
      <charset val="238"/>
    </font>
    <font>
      <b/>
      <sz val="11"/>
      <color rgb="FF002060"/>
      <name val="Arial CE"/>
      <charset val="238"/>
    </font>
    <font>
      <b/>
      <sz val="14"/>
      <color rgb="FF002060"/>
      <name val="Arial CE"/>
      <family val="2"/>
      <charset val="238"/>
    </font>
    <font>
      <sz val="9"/>
      <color rgb="FF002060"/>
      <name val="Arial CE"/>
      <charset val="238"/>
    </font>
    <font>
      <b/>
      <sz val="9"/>
      <color rgb="FF002060"/>
      <name val="Arial CE"/>
      <charset val="238"/>
    </font>
    <font>
      <sz val="10"/>
      <color rgb="FF002060"/>
      <name val="Arial CE"/>
      <family val="2"/>
      <charset val="238"/>
    </font>
    <font>
      <b/>
      <sz val="11"/>
      <color rgb="FF002060"/>
      <name val="Arial CE"/>
      <family val="2"/>
      <charset val="238"/>
    </font>
    <font>
      <sz val="11"/>
      <color rgb="FF00206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b/>
      <sz val="12"/>
      <color theme="3" tint="-0.249977111117893"/>
      <name val="Arial CE"/>
      <family val="2"/>
      <charset val="238"/>
    </font>
    <font>
      <sz val="12"/>
      <color theme="3" tint="-0.249977111117893"/>
      <name val="Arial CE"/>
      <family val="2"/>
      <charset val="238"/>
    </font>
    <font>
      <sz val="10"/>
      <color theme="3" tint="-0.249977111117893"/>
      <name val="Arial CE"/>
      <family val="2"/>
      <charset val="238"/>
    </font>
    <font>
      <sz val="12"/>
      <color rgb="FF002060"/>
      <name val="Arial CE"/>
      <charset val="238"/>
    </font>
    <font>
      <sz val="11"/>
      <color rgb="FF002060"/>
      <name val="Arial CE"/>
      <charset val="238"/>
    </font>
    <font>
      <b/>
      <sz val="8"/>
      <color rgb="FFFF0000"/>
      <name val="Arial CE"/>
      <charset val="238"/>
    </font>
    <font>
      <b/>
      <sz val="16"/>
      <color rgb="FFFF0000"/>
      <name val="Arial Black"/>
      <family val="2"/>
    </font>
    <font>
      <sz val="12"/>
      <color theme="3" tint="-0.249977111117893"/>
      <name val="Arial CE"/>
      <charset val="238"/>
    </font>
    <font>
      <b/>
      <sz val="14"/>
      <color rgb="FF002060"/>
      <name val="Arial CE"/>
      <charset val="238"/>
    </font>
    <font>
      <sz val="9"/>
      <color rgb="FF002060"/>
      <name val="System"/>
      <family val="2"/>
      <charset val="238"/>
    </font>
    <font>
      <sz val="12"/>
      <name val="Arial CE"/>
      <charset val="238"/>
    </font>
    <font>
      <b/>
      <u/>
      <sz val="12"/>
      <color indexed="10"/>
      <name val="Arial CE"/>
      <charset val="238"/>
    </font>
    <font>
      <b/>
      <sz val="12"/>
      <color rgb="FF003366"/>
      <name val="Arial CE"/>
      <charset val="238"/>
    </font>
    <font>
      <sz val="8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 CE"/>
      <charset val="238"/>
    </font>
    <font>
      <sz val="8"/>
      <color rgb="FFFF0000"/>
      <name val="Arial CE"/>
      <charset val="238"/>
    </font>
    <font>
      <b/>
      <sz val="8"/>
      <color rgb="FF00206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/>
    </xf>
    <xf numFmtId="0" fontId="4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9" fillId="0" borderId="3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11" fillId="0" borderId="3" xfId="0" applyFont="1" applyBorder="1" applyProtection="1">
      <protection locked="0"/>
    </xf>
    <xf numFmtId="0" fontId="13" fillId="0" borderId="3" xfId="0" applyFont="1" applyBorder="1" applyProtection="1">
      <protection locked="0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 applyProtection="1">
      <alignment horizontal="center" vertical="center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53" fillId="0" borderId="3" xfId="0" applyFont="1" applyBorder="1" applyProtection="1">
      <protection locked="0"/>
    </xf>
    <xf numFmtId="0" fontId="18" fillId="0" borderId="0" xfId="0" applyFont="1"/>
    <xf numFmtId="0" fontId="0" fillId="0" borderId="0" xfId="0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54" fillId="0" borderId="5" xfId="0" applyNumberFormat="1" applyFont="1" applyBorder="1" applyAlignment="1">
      <alignment horizontal="center" vertical="center"/>
    </xf>
    <xf numFmtId="1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0" fontId="24" fillId="3" borderId="8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12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1" fillId="3" borderId="11" xfId="0" applyFont="1" applyFill="1" applyBorder="1"/>
    <xf numFmtId="0" fontId="16" fillId="3" borderId="12" xfId="0" applyFont="1" applyFill="1" applyBorder="1" applyAlignment="1">
      <alignment horizontal="center"/>
    </xf>
    <xf numFmtId="0" fontId="1" fillId="4" borderId="11" xfId="0" applyFont="1" applyFill="1" applyBorder="1"/>
    <xf numFmtId="0" fontId="22" fillId="4" borderId="13" xfId="0" applyFont="1" applyFill="1" applyBorder="1" applyAlignment="1">
      <alignment horizontal="center"/>
    </xf>
    <xf numFmtId="0" fontId="55" fillId="5" borderId="0" xfId="0" applyFont="1" applyFill="1"/>
    <xf numFmtId="0" fontId="56" fillId="5" borderId="0" xfId="0" applyFont="1" applyFill="1"/>
    <xf numFmtId="0" fontId="7" fillId="0" borderId="6" xfId="0" applyFont="1" applyBorder="1" applyAlignment="1">
      <alignment horizontal="center"/>
    </xf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 applyAlignment="1">
      <alignment horizontal="right"/>
    </xf>
    <xf numFmtId="1" fontId="17" fillId="0" borderId="6" xfId="0" applyNumberFormat="1" applyFont="1" applyBorder="1" applyAlignment="1">
      <alignment horizontal="center"/>
    </xf>
    <xf numFmtId="49" fontId="17" fillId="0" borderId="11" xfId="0" applyNumberFormat="1" applyFont="1" applyBorder="1" applyAlignment="1">
      <alignment horizontal="right"/>
    </xf>
    <xf numFmtId="49" fontId="17" fillId="0" borderId="12" xfId="0" applyNumberFormat="1" applyFont="1" applyBorder="1"/>
    <xf numFmtId="49" fontId="17" fillId="0" borderId="13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right"/>
    </xf>
    <xf numFmtId="49" fontId="17" fillId="0" borderId="0" xfId="0" applyNumberFormat="1" applyFont="1"/>
    <xf numFmtId="49" fontId="17" fillId="0" borderId="0" xfId="0" applyNumberFormat="1" applyFont="1" applyAlignment="1">
      <alignment horizontal="center"/>
    </xf>
    <xf numFmtId="0" fontId="52" fillId="0" borderId="6" xfId="0" applyFont="1" applyBorder="1" applyAlignment="1">
      <alignment horizontal="centerContinuous"/>
    </xf>
    <xf numFmtId="1" fontId="52" fillId="0" borderId="4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>
      <alignment horizontal="center" vertical="center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24" fillId="3" borderId="14" xfId="0" applyFont="1" applyFill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0" fontId="0" fillId="0" borderId="6" xfId="0" applyBorder="1"/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57" fillId="0" borderId="0" xfId="0" applyFont="1"/>
    <xf numFmtId="0" fontId="58" fillId="0" borderId="0" xfId="0" applyFont="1"/>
    <xf numFmtId="1" fontId="52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34" fillId="6" borderId="48" xfId="0" applyFont="1" applyFill="1" applyBorder="1" applyAlignment="1" applyProtection="1">
      <alignment horizontal="center" vertical="center"/>
      <protection locked="0"/>
    </xf>
    <xf numFmtId="0" fontId="14" fillId="7" borderId="0" xfId="0" applyFont="1" applyFill="1" applyAlignment="1">
      <alignment horizontal="left" vertical="center"/>
    </xf>
    <xf numFmtId="0" fontId="0" fillId="7" borderId="0" xfId="0" applyFill="1"/>
    <xf numFmtId="0" fontId="35" fillId="0" borderId="0" xfId="0" applyFont="1"/>
    <xf numFmtId="0" fontId="17" fillId="0" borderId="0" xfId="0" applyFont="1"/>
    <xf numFmtId="0" fontId="36" fillId="0" borderId="0" xfId="0" applyFont="1"/>
    <xf numFmtId="0" fontId="36" fillId="0" borderId="0" xfId="0" applyFont="1" applyAlignment="1">
      <alignment wrapText="1"/>
    </xf>
    <xf numFmtId="0" fontId="33" fillId="7" borderId="0" xfId="0" applyFont="1" applyFill="1"/>
    <xf numFmtId="0" fontId="36" fillId="8" borderId="0" xfId="0" applyFont="1" applyFill="1"/>
    <xf numFmtId="0" fontId="0" fillId="9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8" fillId="9" borderId="17" xfId="0" applyFont="1" applyFill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14" fillId="0" borderId="18" xfId="0" applyFont="1" applyBorder="1"/>
    <xf numFmtId="0" fontId="0" fillId="0" borderId="18" xfId="0" applyBorder="1"/>
    <xf numFmtId="0" fontId="58" fillId="6" borderId="7" xfId="0" applyFont="1" applyFill="1" applyBorder="1"/>
    <xf numFmtId="0" fontId="1" fillId="6" borderId="1" xfId="0" applyFont="1" applyFill="1" applyBorder="1"/>
    <xf numFmtId="0" fontId="29" fillId="6" borderId="19" xfId="0" applyFont="1" applyFill="1" applyBorder="1" applyAlignment="1" applyProtection="1">
      <alignment horizontal="left"/>
      <protection locked="0"/>
    </xf>
    <xf numFmtId="0" fontId="25" fillId="6" borderId="8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59" fillId="0" borderId="3" xfId="0" applyFont="1" applyBorder="1" applyProtection="1">
      <protection locked="0"/>
    </xf>
    <xf numFmtId="0" fontId="60" fillId="0" borderId="3" xfId="0" applyFont="1" applyBorder="1" applyProtection="1">
      <protection locked="0"/>
    </xf>
    <xf numFmtId="0" fontId="60" fillId="0" borderId="20" xfId="0" applyFont="1" applyBorder="1" applyProtection="1">
      <protection locked="0"/>
    </xf>
    <xf numFmtId="0" fontId="61" fillId="0" borderId="20" xfId="0" applyFont="1" applyBorder="1" applyProtection="1">
      <protection locked="0"/>
    </xf>
    <xf numFmtId="0" fontId="61" fillId="0" borderId="3" xfId="0" applyFont="1" applyBorder="1" applyProtection="1">
      <protection locked="0"/>
    </xf>
    <xf numFmtId="0" fontId="62" fillId="0" borderId="3" xfId="0" applyFont="1" applyBorder="1" applyAlignment="1">
      <alignment horizontal="right" vertical="center"/>
    </xf>
    <xf numFmtId="0" fontId="62" fillId="0" borderId="3" xfId="0" applyFont="1" applyBorder="1" applyAlignment="1">
      <alignment horizontal="center" vertical="center"/>
    </xf>
    <xf numFmtId="1" fontId="62" fillId="0" borderId="3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8" borderId="0" xfId="0" applyFill="1"/>
    <xf numFmtId="0" fontId="13" fillId="0" borderId="20" xfId="0" applyFont="1" applyBorder="1" applyProtection="1">
      <protection locked="0"/>
    </xf>
    <xf numFmtId="0" fontId="63" fillId="0" borderId="20" xfId="0" applyFont="1" applyBorder="1" applyProtection="1">
      <protection locked="0"/>
    </xf>
    <xf numFmtId="1" fontId="4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40" fillId="6" borderId="14" xfId="0" applyFont="1" applyFill="1" applyBorder="1" applyAlignment="1" applyProtection="1">
      <alignment horizontal="left"/>
      <protection locked="0"/>
    </xf>
    <xf numFmtId="0" fontId="64" fillId="0" borderId="3" xfId="0" applyFont="1" applyBorder="1" applyProtection="1">
      <protection locked="0"/>
    </xf>
    <xf numFmtId="0" fontId="61" fillId="0" borderId="20" xfId="0" applyFont="1" applyBorder="1"/>
    <xf numFmtId="0" fontId="59" fillId="0" borderId="3" xfId="0" applyFont="1" applyBorder="1" applyAlignment="1" applyProtection="1">
      <alignment horizontal="center"/>
      <protection locked="0"/>
    </xf>
    <xf numFmtId="0" fontId="65" fillId="0" borderId="0" xfId="0" applyFont="1"/>
    <xf numFmtId="0" fontId="66" fillId="0" borderId="0" xfId="0" applyFont="1"/>
    <xf numFmtId="49" fontId="0" fillId="0" borderId="0" xfId="0" applyNumberFormat="1"/>
    <xf numFmtId="49" fontId="21" fillId="0" borderId="2" xfId="0" applyNumberFormat="1" applyFont="1" applyBorder="1" applyAlignment="1">
      <alignment horizontal="centerContinuous" vertical="center"/>
    </xf>
    <xf numFmtId="1" fontId="14" fillId="0" borderId="21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/>
    </xf>
    <xf numFmtId="0" fontId="3" fillId="0" borderId="0" xfId="0" applyFont="1"/>
    <xf numFmtId="0" fontId="14" fillId="0" borderId="4" xfId="0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/>
    </xf>
    <xf numFmtId="0" fontId="67" fillId="0" borderId="3" xfId="0" applyFont="1" applyBorder="1" applyProtection="1"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5" fillId="9" borderId="22" xfId="0" applyFont="1" applyFill="1" applyBorder="1" applyAlignment="1">
      <alignment horizontal="center"/>
    </xf>
    <xf numFmtId="0" fontId="68" fillId="0" borderId="23" xfId="0" applyFont="1" applyBorder="1" applyProtection="1">
      <protection locked="0"/>
    </xf>
    <xf numFmtId="20" fontId="68" fillId="0" borderId="24" xfId="0" applyNumberFormat="1" applyFont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68" fillId="0" borderId="19" xfId="0" applyFont="1" applyBorder="1" applyAlignment="1" applyProtection="1">
      <alignment horizontal="left"/>
      <protection locked="0"/>
    </xf>
    <xf numFmtId="0" fontId="68" fillId="0" borderId="20" xfId="0" applyFont="1" applyBorder="1" applyProtection="1">
      <protection locked="0"/>
    </xf>
    <xf numFmtId="20" fontId="68" fillId="0" borderId="25" xfId="0" applyNumberFormat="1" applyFont="1" applyBorder="1" applyAlignment="1">
      <alignment horizontal="center"/>
    </xf>
    <xf numFmtId="0" fontId="68" fillId="0" borderId="25" xfId="0" applyFont="1" applyBorder="1"/>
    <xf numFmtId="0" fontId="28" fillId="10" borderId="14" xfId="0" applyFont="1" applyFill="1" applyBorder="1" applyAlignment="1">
      <alignment horizontal="centerContinuous"/>
    </xf>
    <xf numFmtId="0" fontId="68" fillId="11" borderId="20" xfId="0" applyFont="1" applyFill="1" applyBorder="1" applyProtection="1">
      <protection locked="0"/>
    </xf>
    <xf numFmtId="0" fontId="68" fillId="11" borderId="25" xfId="0" applyFont="1" applyFill="1" applyBorder="1"/>
    <xf numFmtId="0" fontId="5" fillId="10" borderId="19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textRotation="90" wrapText="1"/>
    </xf>
    <xf numFmtId="0" fontId="14" fillId="0" borderId="26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top"/>
    </xf>
    <xf numFmtId="0" fontId="45" fillId="0" borderId="26" xfId="0" applyFont="1" applyBorder="1" applyAlignment="1">
      <alignment horizontal="left" vertical="center"/>
    </xf>
    <xf numFmtId="49" fontId="46" fillId="0" borderId="26" xfId="0" applyNumberFormat="1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/>
    </xf>
    <xf numFmtId="49" fontId="46" fillId="0" borderId="6" xfId="0" applyNumberFormat="1" applyFont="1" applyBorder="1" applyAlignment="1">
      <alignment horizontal="center" vertical="center"/>
    </xf>
    <xf numFmtId="1" fontId="60" fillId="0" borderId="11" xfId="0" applyNumberFormat="1" applyFont="1" applyBorder="1" applyAlignment="1">
      <alignment horizontal="center" vertical="center"/>
    </xf>
    <xf numFmtId="1" fontId="60" fillId="0" borderId="12" xfId="0" applyNumberFormat="1" applyFont="1" applyBorder="1" applyAlignment="1">
      <alignment horizontal="center" vertical="center"/>
    </xf>
    <xf numFmtId="1" fontId="60" fillId="0" borderId="1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vertical="top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70" fillId="0" borderId="26" xfId="0" applyFont="1" applyBorder="1" applyAlignment="1">
      <alignment vertical="top"/>
    </xf>
    <xf numFmtId="0" fontId="71" fillId="0" borderId="6" xfId="0" applyFont="1" applyBorder="1" applyAlignment="1">
      <alignment horizontal="center" vertical="center" textRotation="90" wrapText="1"/>
    </xf>
    <xf numFmtId="0" fontId="70" fillId="0" borderId="26" xfId="0" applyFont="1" applyBorder="1"/>
    <xf numFmtId="0" fontId="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45" fillId="0" borderId="27" xfId="0" applyFont="1" applyBorder="1" applyAlignment="1">
      <alignment horizontal="left" vertical="center"/>
    </xf>
    <xf numFmtId="49" fontId="46" fillId="0" borderId="27" xfId="0" applyNumberFormat="1" applyFont="1" applyBorder="1" applyAlignment="1">
      <alignment horizontal="center" vertical="center"/>
    </xf>
    <xf numFmtId="49" fontId="60" fillId="0" borderId="27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2" fillId="0" borderId="6" xfId="0" applyFont="1" applyBorder="1" applyAlignment="1">
      <alignment vertical="center"/>
    </xf>
    <xf numFmtId="0" fontId="34" fillId="7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3" fillId="0" borderId="0" xfId="0" applyFont="1"/>
    <xf numFmtId="0" fontId="39" fillId="0" borderId="0" xfId="0" applyFont="1"/>
    <xf numFmtId="0" fontId="38" fillId="0" borderId="0" xfId="0" applyFont="1"/>
    <xf numFmtId="0" fontId="73" fillId="0" borderId="20" xfId="0" applyFont="1" applyBorder="1" applyAlignment="1" applyProtection="1">
      <alignment vertical="center"/>
      <protection locked="0"/>
    </xf>
    <xf numFmtId="0" fontId="73" fillId="0" borderId="20" xfId="0" applyFont="1" applyBorder="1" applyProtection="1">
      <protection locked="0"/>
    </xf>
    <xf numFmtId="0" fontId="73" fillId="0" borderId="20" xfId="0" applyFont="1" applyBorder="1" applyAlignment="1">
      <alignment horizontal="center"/>
    </xf>
    <xf numFmtId="0" fontId="74" fillId="0" borderId="20" xfId="0" applyFont="1" applyBorder="1"/>
    <xf numFmtId="0" fontId="73" fillId="0" borderId="20" xfId="0" applyFont="1" applyBorder="1" applyAlignment="1" applyProtection="1">
      <alignment horizontal="centerContinuous"/>
      <protection locked="0"/>
    </xf>
    <xf numFmtId="0" fontId="73" fillId="0" borderId="20" xfId="0" applyFont="1" applyBorder="1" applyAlignment="1">
      <alignment horizontal="centerContinuous"/>
    </xf>
    <xf numFmtId="0" fontId="74" fillId="0" borderId="20" xfId="0" applyFont="1" applyBorder="1" applyProtection="1">
      <protection locked="0"/>
    </xf>
    <xf numFmtId="1" fontId="28" fillId="0" borderId="20" xfId="0" applyNumberFormat="1" applyFont="1" applyBorder="1" applyAlignment="1">
      <alignment horizontal="center" vertical="center"/>
    </xf>
    <xf numFmtId="2" fontId="28" fillId="0" borderId="20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Continuous" vertical="center"/>
    </xf>
    <xf numFmtId="0" fontId="0" fillId="0" borderId="16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57" fillId="0" borderId="16" xfId="0" applyFont="1" applyBorder="1" applyAlignment="1">
      <alignment vertical="center"/>
    </xf>
    <xf numFmtId="0" fontId="51" fillId="0" borderId="0" xfId="0" applyFont="1" applyAlignment="1" applyProtection="1">
      <alignment vertical="center"/>
      <protection locked="0"/>
    </xf>
    <xf numFmtId="0" fontId="73" fillId="0" borderId="0" xfId="0" applyFont="1" applyProtection="1">
      <protection locked="0"/>
    </xf>
    <xf numFmtId="0" fontId="73" fillId="0" borderId="0" xfId="0" applyFont="1" applyAlignment="1">
      <alignment horizontal="center"/>
    </xf>
    <xf numFmtId="0" fontId="73" fillId="0" borderId="0" xfId="0" applyFont="1" applyAlignment="1" applyProtection="1">
      <alignment vertical="center"/>
      <protection locked="0"/>
    </xf>
    <xf numFmtId="0" fontId="73" fillId="0" borderId="0" xfId="0" applyFont="1"/>
    <xf numFmtId="0" fontId="51" fillId="0" borderId="20" xfId="0" applyFont="1" applyBorder="1" applyAlignment="1" applyProtection="1">
      <alignment vertical="center"/>
      <protection locked="0"/>
    </xf>
    <xf numFmtId="0" fontId="0" fillId="0" borderId="20" xfId="0" applyBorder="1"/>
    <xf numFmtId="0" fontId="38" fillId="0" borderId="29" xfId="0" applyFont="1" applyBorder="1"/>
    <xf numFmtId="0" fontId="51" fillId="0" borderId="19" xfId="0" applyFont="1" applyBorder="1" applyAlignment="1" applyProtection="1">
      <alignment vertical="center"/>
      <protection locked="0"/>
    </xf>
    <xf numFmtId="1" fontId="28" fillId="0" borderId="19" xfId="0" applyNumberFormat="1" applyFont="1" applyBorder="1" applyAlignment="1">
      <alignment horizontal="center" vertical="center"/>
    </xf>
    <xf numFmtId="1" fontId="28" fillId="0" borderId="25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5" fillId="0" borderId="19" xfId="0" applyFont="1" applyBorder="1" applyAlignment="1">
      <alignment vertical="center"/>
    </xf>
    <xf numFmtId="0" fontId="70" fillId="0" borderId="18" xfId="0" applyFont="1" applyBorder="1"/>
    <xf numFmtId="1" fontId="28" fillId="12" borderId="20" xfId="0" applyNumberFormat="1" applyFont="1" applyFill="1" applyBorder="1" applyAlignment="1">
      <alignment horizontal="center" vertical="center"/>
    </xf>
    <xf numFmtId="0" fontId="47" fillId="0" borderId="2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13" borderId="0" xfId="0" applyFont="1" applyFill="1"/>
    <xf numFmtId="0" fontId="57" fillId="8" borderId="0" xfId="0" applyFont="1" applyFill="1"/>
    <xf numFmtId="0" fontId="0" fillId="13" borderId="0" xfId="0" applyFill="1"/>
    <xf numFmtId="0" fontId="32" fillId="0" borderId="0" xfId="0" applyFont="1" applyAlignment="1">
      <alignment vertical="center"/>
    </xf>
    <xf numFmtId="0" fontId="1" fillId="8" borderId="0" xfId="0" applyFont="1" applyFill="1" applyAlignment="1">
      <alignment horizontal="center"/>
    </xf>
    <xf numFmtId="0" fontId="50" fillId="0" borderId="0" xfId="0" applyFont="1"/>
    <xf numFmtId="0" fontId="0" fillId="8" borderId="0" xfId="0" applyFill="1" applyAlignment="1">
      <alignment horizontal="left"/>
    </xf>
    <xf numFmtId="0" fontId="76" fillId="0" borderId="22" xfId="0" applyFont="1" applyBorder="1" applyProtection="1">
      <protection locked="0"/>
    </xf>
    <xf numFmtId="0" fontId="76" fillId="0" borderId="19" xfId="0" applyFont="1" applyBorder="1" applyAlignment="1" applyProtection="1">
      <alignment horizontal="left"/>
      <protection locked="0"/>
    </xf>
    <xf numFmtId="0" fontId="76" fillId="0" borderId="20" xfId="0" applyFont="1" applyBorder="1" applyAlignment="1" applyProtection="1">
      <alignment horizontal="left"/>
      <protection locked="0"/>
    </xf>
    <xf numFmtId="0" fontId="76" fillId="0" borderId="20" xfId="0" applyFont="1" applyBorder="1" applyProtection="1">
      <protection locked="0"/>
    </xf>
    <xf numFmtId="0" fontId="76" fillId="0" borderId="19" xfId="0" applyFont="1" applyBorder="1" applyProtection="1">
      <protection locked="0"/>
    </xf>
    <xf numFmtId="0" fontId="76" fillId="0" borderId="25" xfId="0" applyFont="1" applyBorder="1" applyProtection="1">
      <protection locked="0"/>
    </xf>
    <xf numFmtId="0" fontId="77" fillId="0" borderId="20" xfId="0" applyFont="1" applyBorder="1" applyProtection="1">
      <protection locked="0"/>
    </xf>
    <xf numFmtId="0" fontId="77" fillId="0" borderId="20" xfId="0" applyFont="1" applyBorder="1"/>
    <xf numFmtId="0" fontId="77" fillId="0" borderId="20" xfId="0" applyFont="1" applyBorder="1" applyAlignment="1" applyProtection="1">
      <alignment horizontal="centerContinuous"/>
      <protection locked="0"/>
    </xf>
    <xf numFmtId="0" fontId="77" fillId="0" borderId="20" xfId="0" applyFont="1" applyBorder="1" applyAlignment="1">
      <alignment horizontal="centerContinuous"/>
    </xf>
    <xf numFmtId="0" fontId="77" fillId="0" borderId="25" xfId="0" applyFont="1" applyBorder="1" applyAlignment="1">
      <alignment horizontal="centerContinuous"/>
    </xf>
    <xf numFmtId="0" fontId="61" fillId="0" borderId="25" xfId="0" applyFont="1" applyBorder="1"/>
    <xf numFmtId="0" fontId="61" fillId="11" borderId="20" xfId="0" applyFont="1" applyFill="1" applyBorder="1"/>
    <xf numFmtId="0" fontId="61" fillId="11" borderId="25" xfId="0" applyFont="1" applyFill="1" applyBorder="1"/>
    <xf numFmtId="0" fontId="76" fillId="11" borderId="19" xfId="0" applyFont="1" applyFill="1" applyBorder="1" applyProtection="1">
      <protection locked="0"/>
    </xf>
    <xf numFmtId="0" fontId="77" fillId="0" borderId="20" xfId="0" applyFont="1" applyBorder="1" applyAlignment="1" applyProtection="1">
      <alignment horizontal="left"/>
      <protection locked="0"/>
    </xf>
    <xf numFmtId="0" fontId="73" fillId="0" borderId="0" xfId="0" applyFont="1" applyAlignment="1">
      <alignment horizontal="centerContinuous"/>
    </xf>
    <xf numFmtId="0" fontId="78" fillId="0" borderId="2" xfId="0" applyFont="1" applyBorder="1" applyAlignment="1">
      <alignment horizontal="center" vertical="center"/>
    </xf>
    <xf numFmtId="1" fontId="60" fillId="14" borderId="11" xfId="0" applyNumberFormat="1" applyFont="1" applyFill="1" applyBorder="1" applyAlignment="1">
      <alignment horizontal="center" vertical="center"/>
    </xf>
    <xf numFmtId="1" fontId="60" fillId="14" borderId="12" xfId="0" applyNumberFormat="1" applyFont="1" applyFill="1" applyBorder="1" applyAlignment="1">
      <alignment horizontal="center" vertical="center"/>
    </xf>
    <xf numFmtId="1" fontId="60" fillId="14" borderId="13" xfId="0" applyNumberFormat="1" applyFont="1" applyFill="1" applyBorder="1" applyAlignment="1">
      <alignment horizontal="center" vertical="center"/>
    </xf>
    <xf numFmtId="1" fontId="28" fillId="12" borderId="19" xfId="0" applyNumberFormat="1" applyFont="1" applyFill="1" applyBorder="1" applyAlignment="1">
      <alignment horizontal="center" vertical="center"/>
    </xf>
    <xf numFmtId="1" fontId="28" fillId="12" borderId="2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79" fillId="0" borderId="0" xfId="0" applyFont="1"/>
    <xf numFmtId="0" fontId="59" fillId="3" borderId="11" xfId="0" applyFont="1" applyFill="1" applyBorder="1" applyAlignment="1">
      <alignment horizontal="left" vertical="center"/>
    </xf>
    <xf numFmtId="0" fontId="59" fillId="3" borderId="12" xfId="0" applyFont="1" applyFill="1" applyBorder="1" applyAlignment="1">
      <alignment horizontal="center" vertical="center"/>
    </xf>
    <xf numFmtId="0" fontId="59" fillId="3" borderId="13" xfId="0" applyFont="1" applyFill="1" applyBorder="1" applyAlignment="1">
      <alignment horizontal="left" vertical="center"/>
    </xf>
    <xf numFmtId="0" fontId="69" fillId="0" borderId="6" xfId="0" applyFont="1" applyBorder="1" applyAlignment="1">
      <alignment horizontal="left" vertical="center"/>
    </xf>
    <xf numFmtId="49" fontId="82" fillId="0" borderId="6" xfId="0" applyNumberFormat="1" applyFont="1" applyBorder="1" applyAlignment="1">
      <alignment horizontal="center" vertical="center"/>
    </xf>
    <xf numFmtId="49" fontId="60" fillId="0" borderId="12" xfId="0" applyNumberFormat="1" applyFont="1" applyBorder="1" applyAlignment="1">
      <alignment horizontal="center" vertical="center"/>
    </xf>
    <xf numFmtId="0" fontId="59" fillId="4" borderId="11" xfId="0" applyFont="1" applyFill="1" applyBorder="1" applyAlignment="1">
      <alignment horizontal="left" vertical="center"/>
    </xf>
    <xf numFmtId="0" fontId="59" fillId="4" borderId="12" xfId="0" applyFont="1" applyFill="1" applyBorder="1" applyAlignment="1">
      <alignment horizontal="center" vertical="center"/>
    </xf>
    <xf numFmtId="0" fontId="59" fillId="4" borderId="13" xfId="0" applyFont="1" applyFill="1" applyBorder="1" applyAlignment="1">
      <alignment horizontal="left" vertical="center"/>
    </xf>
    <xf numFmtId="1" fontId="60" fillId="0" borderId="26" xfId="0" applyNumberFormat="1" applyFont="1" applyBorder="1" applyAlignment="1">
      <alignment horizontal="center" vertical="center"/>
    </xf>
    <xf numFmtId="0" fontId="76" fillId="0" borderId="20" xfId="0" applyFont="1" applyBorder="1"/>
    <xf numFmtId="0" fontId="76" fillId="0" borderId="25" xfId="0" applyFont="1" applyBorder="1"/>
    <xf numFmtId="0" fontId="76" fillId="0" borderId="25" xfId="0" applyFont="1" applyBorder="1" applyAlignment="1" applyProtection="1">
      <alignment horizontal="left"/>
      <protection locked="0"/>
    </xf>
    <xf numFmtId="0" fontId="76" fillId="0" borderId="23" xfId="0" applyFont="1" applyBorder="1"/>
    <xf numFmtId="0" fontId="76" fillId="0" borderId="24" xfId="0" applyFont="1" applyBorder="1"/>
    <xf numFmtId="0" fontId="83" fillId="0" borderId="23" xfId="0" applyFont="1" applyBorder="1"/>
    <xf numFmtId="0" fontId="83" fillId="0" borderId="24" xfId="0" applyFont="1" applyBorder="1"/>
    <xf numFmtId="0" fontId="84" fillId="0" borderId="0" xfId="0" applyFont="1" applyAlignment="1">
      <alignment vertical="center"/>
    </xf>
    <xf numFmtId="0" fontId="0" fillId="16" borderId="0" xfId="0" applyFill="1"/>
    <xf numFmtId="0" fontId="0" fillId="8" borderId="0" xfId="0" applyFill="1" applyAlignment="1">
      <alignment horizontal="center"/>
    </xf>
    <xf numFmtId="0" fontId="0" fillId="0" borderId="0" xfId="0" applyAlignment="1">
      <alignment horizontal="right"/>
    </xf>
    <xf numFmtId="0" fontId="1" fillId="16" borderId="0" xfId="0" applyFont="1" applyFill="1" applyAlignment="1">
      <alignment horizontal="left"/>
    </xf>
    <xf numFmtId="0" fontId="1" fillId="16" borderId="0" xfId="0" quotePrefix="1" applyFont="1" applyFill="1" applyAlignment="1">
      <alignment horizontal="left"/>
    </xf>
    <xf numFmtId="0" fontId="60" fillId="0" borderId="20" xfId="0" applyFont="1" applyBorder="1" applyAlignment="1" applyProtection="1">
      <alignment horizontal="center"/>
      <protection locked="0"/>
    </xf>
    <xf numFmtId="0" fontId="0" fillId="0" borderId="27" xfId="0" applyBorder="1"/>
    <xf numFmtId="49" fontId="0" fillId="0" borderId="27" xfId="0" applyNumberFormat="1" applyBorder="1"/>
    <xf numFmtId="0" fontId="0" fillId="16" borderId="0" xfId="0" applyFill="1" applyAlignment="1">
      <alignment vertical="center"/>
    </xf>
    <xf numFmtId="0" fontId="86" fillId="0" borderId="0" xfId="0" applyFont="1"/>
    <xf numFmtId="0" fontId="1" fillId="0" borderId="27" xfId="0" applyFont="1" applyBorder="1" applyAlignment="1">
      <alignment horizontal="left" vertical="center"/>
    </xf>
    <xf numFmtId="1" fontId="60" fillId="0" borderId="2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center"/>
    </xf>
    <xf numFmtId="0" fontId="59" fillId="0" borderId="22" xfId="0" applyFont="1" applyBorder="1" applyProtection="1">
      <protection locked="0"/>
    </xf>
    <xf numFmtId="0" fontId="59" fillId="0" borderId="19" xfId="0" applyFont="1" applyBorder="1" applyProtection="1">
      <protection locked="0"/>
    </xf>
    <xf numFmtId="0" fontId="59" fillId="11" borderId="19" xfId="0" applyFont="1" applyFill="1" applyBorder="1" applyProtection="1">
      <protection locked="0"/>
    </xf>
    <xf numFmtId="0" fontId="91" fillId="0" borderId="0" xfId="0" applyFont="1"/>
    <xf numFmtId="1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2" fillId="11" borderId="19" xfId="0" applyFont="1" applyFill="1" applyBorder="1" applyAlignment="1" applyProtection="1">
      <alignment horizontal="center"/>
      <protection locked="0"/>
    </xf>
    <xf numFmtId="0" fontId="92" fillId="11" borderId="25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5" xfId="0" applyBorder="1"/>
    <xf numFmtId="49" fontId="80" fillId="0" borderId="19" xfId="0" applyNumberFormat="1" applyFont="1" applyBorder="1" applyProtection="1">
      <protection locked="0"/>
    </xf>
    <xf numFmtId="49" fontId="0" fillId="0" borderId="20" xfId="0" applyNumberFormat="1" applyBorder="1"/>
    <xf numFmtId="49" fontId="0" fillId="0" borderId="25" xfId="0" applyNumberFormat="1" applyBorder="1"/>
    <xf numFmtId="1" fontId="28" fillId="0" borderId="19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/>
    <xf numFmtId="0" fontId="87" fillId="4" borderId="7" xfId="0" applyFont="1" applyFill="1" applyBorder="1" applyAlignment="1">
      <alignment horizontal="left" indent="1"/>
    </xf>
    <xf numFmtId="0" fontId="87" fillId="4" borderId="2" xfId="0" applyFont="1" applyFill="1" applyBorder="1" applyAlignment="1">
      <alignment horizontal="left" indent="1"/>
    </xf>
    <xf numFmtId="0" fontId="88" fillId="0" borderId="2" xfId="0" applyFont="1" applyBorder="1" applyAlignment="1">
      <alignment horizontal="left" indent="1"/>
    </xf>
    <xf numFmtId="0" fontId="88" fillId="0" borderId="1" xfId="0" applyFont="1" applyBorder="1" applyAlignment="1">
      <alignment horizontal="left" indent="1"/>
    </xf>
    <xf numFmtId="0" fontId="52" fillId="0" borderId="6" xfId="0" applyFont="1" applyBorder="1" applyAlignment="1">
      <alignment horizontal="center"/>
    </xf>
    <xf numFmtId="0" fontId="92" fillId="0" borderId="19" xfId="0" applyFont="1" applyBorder="1" applyAlignment="1" applyProtection="1">
      <alignment horizontal="center"/>
      <protection locked="0"/>
    </xf>
    <xf numFmtId="0" fontId="92" fillId="0" borderId="25" xfId="0" applyFont="1" applyBorder="1" applyAlignment="1" applyProtection="1">
      <alignment horizontal="center"/>
      <protection locked="0"/>
    </xf>
    <xf numFmtId="0" fontId="92" fillId="0" borderId="20" xfId="0" applyFont="1" applyBorder="1" applyAlignment="1">
      <alignment horizontal="center"/>
    </xf>
    <xf numFmtId="0" fontId="92" fillId="0" borderId="25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/>
    <xf numFmtId="0" fontId="0" fillId="0" borderId="18" xfId="0" applyBorder="1"/>
    <xf numFmtId="0" fontId="73" fillId="0" borderId="20" xfId="0" applyFont="1" applyBorder="1" applyAlignment="1" applyProtection="1">
      <alignment vertical="center"/>
      <protection locked="0"/>
    </xf>
    <xf numFmtId="0" fontId="30" fillId="0" borderId="7" xfId="0" applyFont="1" applyBorder="1" applyAlignment="1">
      <alignment horizontal="left" indent="1"/>
    </xf>
    <xf numFmtId="0" fontId="31" fillId="0" borderId="2" xfId="0" applyFont="1" applyBorder="1" applyAlignment="1">
      <alignment horizontal="left" indent="1"/>
    </xf>
    <xf numFmtId="0" fontId="31" fillId="0" borderId="1" xfId="0" applyFont="1" applyBorder="1" applyAlignment="1">
      <alignment horizontal="left" indent="1"/>
    </xf>
    <xf numFmtId="0" fontId="0" fillId="0" borderId="21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92" fillId="0" borderId="20" xfId="0" applyFont="1" applyBorder="1" applyAlignment="1" applyProtection="1">
      <alignment horizontal="center"/>
      <protection locked="0"/>
    </xf>
    <xf numFmtId="0" fontId="30" fillId="0" borderId="2" xfId="0" applyFont="1" applyBorder="1" applyAlignment="1">
      <alignment horizontal="left" indent="1"/>
    </xf>
    <xf numFmtId="0" fontId="30" fillId="0" borderId="1" xfId="0" applyFont="1" applyBorder="1" applyAlignment="1">
      <alignment horizontal="left" indent="1"/>
    </xf>
    <xf numFmtId="0" fontId="89" fillId="7" borderId="7" xfId="0" applyFont="1" applyFill="1" applyBorder="1" applyAlignment="1">
      <alignment horizontal="left"/>
    </xf>
    <xf numFmtId="0" fontId="90" fillId="7" borderId="2" xfId="0" applyFont="1" applyFill="1" applyBorder="1"/>
    <xf numFmtId="0" fontId="90" fillId="7" borderId="1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2" xfId="0" applyBorder="1"/>
    <xf numFmtId="0" fontId="87" fillId="3" borderId="7" xfId="0" applyFont="1" applyFill="1" applyBorder="1" applyAlignment="1">
      <alignment horizontal="left" indent="1"/>
    </xf>
    <xf numFmtId="0" fontId="87" fillId="3" borderId="2" xfId="0" applyFont="1" applyFill="1" applyBorder="1" applyAlignment="1">
      <alignment horizontal="left" indent="1"/>
    </xf>
    <xf numFmtId="0" fontId="60" fillId="0" borderId="3" xfId="0" applyFont="1" applyBorder="1" applyProtection="1">
      <protection locked="0"/>
    </xf>
    <xf numFmtId="0" fontId="61" fillId="0" borderId="3" xfId="0" applyFont="1" applyBorder="1"/>
    <xf numFmtId="0" fontId="53" fillId="0" borderId="3" xfId="0" applyFont="1" applyBorder="1" applyProtection="1">
      <protection locked="0"/>
    </xf>
    <xf numFmtId="0" fontId="0" fillId="0" borderId="3" xfId="0" applyBorder="1"/>
    <xf numFmtId="0" fontId="59" fillId="0" borderId="3" xfId="0" applyFont="1" applyBorder="1" applyProtection="1">
      <protection locked="0"/>
    </xf>
    <xf numFmtId="0" fontId="67" fillId="0" borderId="3" xfId="0" applyFont="1" applyBorder="1"/>
    <xf numFmtId="14" fontId="43" fillId="0" borderId="20" xfId="0" applyNumberFormat="1" applyFont="1" applyBorder="1" applyAlignment="1" applyProtection="1">
      <alignment horizontal="center"/>
      <protection locked="0"/>
    </xf>
    <xf numFmtId="0" fontId="92" fillId="0" borderId="22" xfId="0" applyFont="1" applyBorder="1" applyAlignment="1" applyProtection="1">
      <alignment horizontal="center"/>
      <protection locked="0"/>
    </xf>
    <xf numFmtId="0" fontId="92" fillId="0" borderId="23" xfId="0" applyFont="1" applyBorder="1" applyAlignment="1" applyProtection="1">
      <alignment horizontal="center"/>
      <protection locked="0"/>
    </xf>
    <xf numFmtId="0" fontId="92" fillId="0" borderId="24" xfId="0" applyFont="1" applyBorder="1" applyAlignment="1" applyProtection="1">
      <alignment horizontal="center"/>
      <protection locked="0"/>
    </xf>
    <xf numFmtId="0" fontId="92" fillId="11" borderId="20" xfId="0" applyFont="1" applyFill="1" applyBorder="1" applyAlignment="1">
      <alignment horizontal="center"/>
    </xf>
    <xf numFmtId="0" fontId="81" fillId="0" borderId="3" xfId="0" applyFont="1" applyBorder="1" applyProtection="1">
      <protection locked="0"/>
    </xf>
    <xf numFmtId="0" fontId="92" fillId="0" borderId="24" xfId="0" applyFont="1" applyBorder="1" applyAlignment="1">
      <alignment horizontal="center"/>
    </xf>
    <xf numFmtId="0" fontId="85" fillId="0" borderId="3" xfId="0" applyFont="1" applyBorder="1" applyAlignment="1" applyProtection="1">
      <alignment horizontal="left"/>
      <protection locked="0"/>
    </xf>
    <xf numFmtId="0" fontId="38" fillId="0" borderId="38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/>
    <xf numFmtId="0" fontId="36" fillId="0" borderId="0" xfId="0" applyFont="1"/>
    <xf numFmtId="0" fontId="20" fillId="15" borderId="7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38" fillId="15" borderId="7" xfId="0" applyFont="1" applyFill="1" applyBorder="1" applyAlignment="1">
      <alignment horizontal="left" vertical="top" wrapText="1"/>
    </xf>
    <xf numFmtId="0" fontId="0" fillId="15" borderId="2" xfId="0" applyFill="1" applyBorder="1" applyAlignment="1">
      <alignment horizontal="left" vertical="top" wrapText="1"/>
    </xf>
    <xf numFmtId="0" fontId="0" fillId="15" borderId="1" xfId="0" applyFill="1" applyBorder="1" applyAlignment="1">
      <alignment horizontal="left" vertical="top" wrapText="1"/>
    </xf>
  </cellXfs>
  <cellStyles count="1">
    <cellStyle name="Normální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317500</xdr:colOff>
      <xdr:row>4</xdr:row>
      <xdr:rowOff>190500</xdr:rowOff>
    </xdr:from>
    <xdr:to>
      <xdr:col>33</xdr:col>
      <xdr:colOff>247650</xdr:colOff>
      <xdr:row>9</xdr:row>
      <xdr:rowOff>114300</xdr:rowOff>
    </xdr:to>
    <xdr:pic>
      <xdr:nvPicPr>
        <xdr:cNvPr id="35622" name="Picture 1" descr="D:\DOKUMENTY-VILD\KOLOVÁ - Lokomotiva\Loga\Logo kolová.bmp">
          <a:extLst>
            <a:ext uri="{FF2B5EF4-FFF2-40B4-BE49-F238E27FC236}">
              <a16:creationId xmlns:a16="http://schemas.microsoft.com/office/drawing/2014/main" id="{00000000-0008-0000-0000-0000268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800" y="1022350"/>
          <a:ext cx="8953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7"/>
  <sheetViews>
    <sheetView showGridLines="0" tabSelected="1" topLeftCell="A75" zoomScale="90" zoomScaleNormal="90" workbookViewId="0">
      <selection activeCell="H109" sqref="H109"/>
    </sheetView>
  </sheetViews>
  <sheetFormatPr defaultRowHeight="13.2"/>
  <cols>
    <col min="1" max="1" width="5.21875" customWidth="1"/>
    <col min="2" max="2" width="22.218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1.4414062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3" width="3" customWidth="1"/>
    <col min="24" max="24" width="2.77734375" customWidth="1"/>
    <col min="25" max="25" width="0.77734375" customWidth="1"/>
    <col min="26" max="26" width="2.88671875" customWidth="1"/>
    <col min="27" max="27" width="2.77734375" customWidth="1"/>
    <col min="28" max="28" width="0.77734375" customWidth="1"/>
    <col min="29" max="29" width="2.88671875" customWidth="1"/>
    <col min="30" max="30" width="5" customWidth="1"/>
    <col min="31" max="31" width="3.77734375" customWidth="1"/>
    <col min="32" max="32" width="0.77734375" customWidth="1"/>
    <col min="33" max="33" width="4.21875" customWidth="1"/>
    <col min="34" max="34" width="6.44140625" customWidth="1"/>
    <col min="35" max="35" width="7.77734375" customWidth="1"/>
    <col min="37" max="37" width="42.88671875" customWidth="1"/>
    <col min="38" max="38" width="9" customWidth="1"/>
    <col min="39" max="39" width="6.44140625" hidden="1" customWidth="1"/>
    <col min="40" max="40" width="14.109375" hidden="1" customWidth="1"/>
    <col min="41" max="41" width="6.44140625" hidden="1" customWidth="1"/>
    <col min="42" max="42" width="10.109375" hidden="1" customWidth="1"/>
    <col min="43" max="43" width="6.44140625" hidden="1" customWidth="1"/>
    <col min="44" max="44" width="10.5546875" hidden="1" customWidth="1"/>
    <col min="45" max="45" width="3.77734375" hidden="1" customWidth="1"/>
    <col min="46" max="46" width="11.44140625" hidden="1" customWidth="1"/>
    <col min="47" max="47" width="4.6640625" hidden="1" customWidth="1"/>
    <col min="48" max="48" width="1.88671875" hidden="1" customWidth="1"/>
    <col min="49" max="50" width="5.6640625" hidden="1" customWidth="1"/>
    <col min="51" max="51" width="1.5546875" hidden="1" customWidth="1"/>
    <col min="52" max="57" width="5.6640625" hidden="1" customWidth="1"/>
    <col min="58" max="58" width="3.21875" hidden="1" customWidth="1"/>
    <col min="59" max="62" width="11.77734375" hidden="1" customWidth="1"/>
    <col min="63" max="64" width="8.77734375" hidden="1" customWidth="1"/>
    <col min="65" max="72" width="8.77734375" customWidth="1"/>
  </cols>
  <sheetData>
    <row r="1" spans="1:62" ht="6" customHeight="1" thickBot="1"/>
    <row r="2" spans="1:62" ht="31.5" customHeight="1" thickBot="1">
      <c r="A2" s="33" t="str">
        <f>INDEX(BG5:BI5,$AJ$4)</f>
        <v xml:space="preserve">PROTOKOL - ČESKÝ SVAZ CYKLISTIKY  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J2" s="48" t="str">
        <f>INDEX(BG4:BI4,$AJ$4)</f>
        <v>MIMO OBLAST TISKU</v>
      </c>
      <c r="AK2" s="49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2"/>
      <c r="BG2" s="83" t="str">
        <f>INDEX(BG3:BI3,$AJ$4)</f>
        <v>Prosím pro jazyk zadejte číslo v buňce $AL$2 (CZ=1, D=2, EN=3 )</v>
      </c>
      <c r="BH2" s="84"/>
      <c r="BI2" s="84"/>
      <c r="BJ2" s="84"/>
    </row>
    <row r="3" spans="1:62" ht="8.25" customHeight="1" thickBot="1">
      <c r="A3" s="3"/>
      <c r="B3" s="3"/>
      <c r="C3" s="3"/>
      <c r="D3" s="3"/>
      <c r="E3" s="3"/>
      <c r="F3" s="3"/>
      <c r="G3" s="3"/>
      <c r="H3" s="3"/>
      <c r="AM3" s="274" t="s">
        <v>215</v>
      </c>
      <c r="AN3" s="226">
        <v>5</v>
      </c>
      <c r="BF3" s="84"/>
      <c r="BG3" s="85" t="s">
        <v>211</v>
      </c>
      <c r="BH3" s="85" t="s">
        <v>56</v>
      </c>
      <c r="BI3" s="86" t="s">
        <v>57</v>
      </c>
    </row>
    <row r="4" spans="1:62" ht="20.100000000000001" customHeight="1" thickTop="1" thickBot="1">
      <c r="A4" s="3"/>
      <c r="B4" s="4" t="str">
        <f>INDEX(BG6:BI6,$AJ$4)</f>
        <v>o soutěži v kolové:</v>
      </c>
      <c r="C4" s="354" t="s">
        <v>236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J4" s="82">
        <v>1</v>
      </c>
      <c r="AN4" s="226">
        <v>6</v>
      </c>
      <c r="BF4" s="84"/>
      <c r="BG4" t="s">
        <v>32</v>
      </c>
      <c r="BH4" t="s">
        <v>58</v>
      </c>
      <c r="BI4" t="s">
        <v>59</v>
      </c>
    </row>
    <row r="5" spans="1:62" ht="20.100000000000001" customHeight="1" thickTop="1">
      <c r="A5" s="3"/>
      <c r="B5" s="4" t="str">
        <f>INDEX(BG7:BI7,$AJ$4)</f>
        <v>konané dne:</v>
      </c>
      <c r="C5" s="349">
        <v>46103</v>
      </c>
      <c r="D5" s="349"/>
      <c r="E5" s="349"/>
      <c r="F5" s="349"/>
      <c r="G5" s="349"/>
      <c r="H5" s="349"/>
      <c r="I5" s="349"/>
      <c r="J5" s="349"/>
      <c r="K5" s="349"/>
      <c r="L5" s="14"/>
      <c r="M5" s="14"/>
      <c r="N5" s="14"/>
      <c r="O5" s="14"/>
      <c r="P5" s="14"/>
      <c r="Q5" s="14"/>
      <c r="R5" s="8" t="str">
        <f>INDEX(BG8:BI8,$AJ$4)</f>
        <v>v</v>
      </c>
      <c r="T5" s="343" t="s">
        <v>237</v>
      </c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J5" s="83" t="str">
        <f>INDEX(BG3:BI3,$AJ$4)</f>
        <v>Prosím pro jazyk zadejte číslo v buňce $AL$2 (CZ=1, D=2, EN=3 )</v>
      </c>
      <c r="AK5" s="84"/>
      <c r="AL5" s="84"/>
      <c r="AN5" s="226">
        <v>7</v>
      </c>
      <c r="BF5" s="84"/>
      <c r="BG5" s="87" t="s">
        <v>21</v>
      </c>
      <c r="BH5" s="87" t="s">
        <v>60</v>
      </c>
      <c r="BI5" s="87" t="s">
        <v>61</v>
      </c>
    </row>
    <row r="6" spans="1:62" ht="20.100000000000001" customHeight="1">
      <c r="A6" s="3"/>
      <c r="B6" s="4" t="str">
        <f>INDEX(BG9:BI9,$AJ$4)</f>
        <v>tělovýchovnou jednotou - klubem:</v>
      </c>
      <c r="C6" s="3"/>
      <c r="D6" s="3"/>
      <c r="E6" s="3"/>
      <c r="F6" s="5"/>
      <c r="G6" s="6"/>
      <c r="H6" s="6"/>
      <c r="I6" s="7"/>
      <c r="J6" s="7"/>
      <c r="K6" s="356" t="s">
        <v>226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14"/>
      <c r="AC6" s="14"/>
      <c r="AM6" s="275" t="s">
        <v>216</v>
      </c>
      <c r="AN6" s="226"/>
      <c r="BF6" s="84"/>
      <c r="BG6" s="87" t="s">
        <v>41</v>
      </c>
      <c r="BH6" s="87" t="s">
        <v>62</v>
      </c>
      <c r="BI6" s="87" t="s">
        <v>63</v>
      </c>
    </row>
    <row r="7" spans="1:62" ht="20.100000000000001" customHeight="1">
      <c r="A7" s="3"/>
      <c r="B7" s="4" t="str">
        <f>INDEX(BG10:BI10,$AJ$4)</f>
        <v>hrací plocha:</v>
      </c>
      <c r="C7" s="345">
        <v>11</v>
      </c>
      <c r="D7" s="346"/>
      <c r="E7" s="123" t="s">
        <v>168</v>
      </c>
      <c r="F7" s="347">
        <v>14</v>
      </c>
      <c r="G7" s="348"/>
      <c r="H7" s="105" t="s">
        <v>169</v>
      </c>
      <c r="I7" s="121"/>
      <c r="J7" s="14"/>
      <c r="K7" s="12"/>
      <c r="L7" s="14"/>
      <c r="N7" s="4"/>
      <c r="Q7" s="95" t="str">
        <f>INDEX(BG11:BI11,$AJ$4)</f>
        <v>doba hry:</v>
      </c>
      <c r="R7" s="107">
        <v>2</v>
      </c>
      <c r="S7" s="122"/>
      <c r="T7" s="107" t="s">
        <v>168</v>
      </c>
      <c r="U7" s="278">
        <v>5</v>
      </c>
      <c r="V7" s="108"/>
      <c r="W7" s="107" t="s">
        <v>170</v>
      </c>
      <c r="X7" s="107"/>
      <c r="Y7" s="109"/>
      <c r="Z7" s="109"/>
      <c r="AA7" s="14"/>
      <c r="AB7" s="14"/>
      <c r="AC7" s="14"/>
      <c r="AM7" s="273" t="s">
        <v>217</v>
      </c>
      <c r="AN7" s="273"/>
      <c r="BF7" s="84"/>
      <c r="BG7" s="87" t="s">
        <v>42</v>
      </c>
      <c r="BH7" s="87" t="s">
        <v>64</v>
      </c>
      <c r="BI7" s="87" t="s">
        <v>65</v>
      </c>
    </row>
    <row r="8" spans="1:62" ht="9" customHeight="1">
      <c r="AM8" s="275" t="s">
        <v>216</v>
      </c>
      <c r="AN8" s="276"/>
      <c r="BF8" s="84"/>
      <c r="BG8" s="87" t="s">
        <v>0</v>
      </c>
      <c r="BH8" s="87" t="s">
        <v>66</v>
      </c>
      <c r="BI8" s="87" t="s">
        <v>66</v>
      </c>
    </row>
    <row r="9" spans="1:62" ht="9" customHeight="1" thickBot="1">
      <c r="AN9" s="277" t="s">
        <v>218</v>
      </c>
      <c r="BF9" s="84"/>
      <c r="BG9" s="87" t="s">
        <v>43</v>
      </c>
      <c r="BH9" s="87" t="s">
        <v>67</v>
      </c>
      <c r="BI9" s="87" t="s">
        <v>68</v>
      </c>
    </row>
    <row r="10" spans="1:62" ht="22.05" customHeight="1" thickBot="1">
      <c r="A10" s="324" t="str">
        <f>INDEX(BG12:BI12,$AJ$4)</f>
        <v>Startující</v>
      </c>
      <c r="B10" s="325"/>
      <c r="C10" s="325"/>
      <c r="D10" s="325"/>
      <c r="E10" s="325"/>
      <c r="F10" s="325"/>
      <c r="G10" s="325"/>
      <c r="H10" s="326"/>
      <c r="AJ10" s="132"/>
      <c r="AN10" s="276" t="s">
        <v>219</v>
      </c>
      <c r="BF10" s="84"/>
      <c r="BG10" s="87" t="s">
        <v>39</v>
      </c>
      <c r="BH10" s="87" t="s">
        <v>69</v>
      </c>
      <c r="BI10" s="87" t="s">
        <v>70</v>
      </c>
    </row>
    <row r="11" spans="1:62" ht="8.25" customHeight="1" thickBot="1">
      <c r="AN11" s="276" t="s">
        <v>220</v>
      </c>
      <c r="BF11" s="84"/>
      <c r="BG11" s="87" t="s">
        <v>40</v>
      </c>
      <c r="BH11" s="87" t="s">
        <v>71</v>
      </c>
      <c r="BI11" s="87" t="s">
        <v>72</v>
      </c>
    </row>
    <row r="12" spans="1:62" ht="14.55" customHeight="1" thickBot="1">
      <c r="A12" s="96" t="s">
        <v>44</v>
      </c>
      <c r="B12" s="338" t="str">
        <f>INDEX(BG13:BI13,$AJ$4)</f>
        <v>Těl. spolek - klub</v>
      </c>
      <c r="C12" s="339"/>
      <c r="D12" s="339"/>
      <c r="E12" s="340"/>
      <c r="F12" s="328" t="str">
        <f>INDEX(BG14:BI14,$AJ$4)</f>
        <v>Jméno</v>
      </c>
      <c r="G12" s="338"/>
      <c r="H12" s="338"/>
      <c r="I12" s="338"/>
      <c r="J12" s="338"/>
      <c r="K12" s="338"/>
      <c r="L12" s="338"/>
      <c r="M12" s="338"/>
      <c r="N12" s="338"/>
      <c r="O12" s="338"/>
      <c r="P12" s="285"/>
      <c r="Q12" s="286"/>
      <c r="R12" s="328" t="str">
        <f>INDEX(BG15:BI15,$AJ$4)</f>
        <v>UCI-ID</v>
      </c>
      <c r="S12" s="329"/>
      <c r="T12" s="329"/>
      <c r="U12" s="329"/>
      <c r="V12" s="330"/>
      <c r="W12" s="328" t="str">
        <f>INDEX(BG14:BI14,$AJ$4)</f>
        <v>Jméno</v>
      </c>
      <c r="X12" s="338"/>
      <c r="Y12" s="338"/>
      <c r="Z12" s="338"/>
      <c r="AA12" s="338"/>
      <c r="AB12" s="338"/>
      <c r="AC12" s="338"/>
      <c r="AD12" s="338"/>
      <c r="AE12" s="285"/>
      <c r="AF12" s="286"/>
      <c r="AG12" s="328" t="str">
        <f>INDEX(BG15:BI15,$AJ$4)</f>
        <v>UCI-ID</v>
      </c>
      <c r="AH12" s="331"/>
      <c r="AJ12" s="48" t="s">
        <v>171</v>
      </c>
      <c r="AK12" s="49"/>
      <c r="AN12" s="276" t="s">
        <v>221</v>
      </c>
      <c r="BF12" s="84"/>
      <c r="BG12" s="87" t="s">
        <v>1</v>
      </c>
      <c r="BH12" s="87" t="s">
        <v>73</v>
      </c>
      <c r="BI12" s="88" t="s">
        <v>74</v>
      </c>
    </row>
    <row r="13" spans="1:62" ht="16.05" customHeight="1">
      <c r="A13" s="138">
        <v>1</v>
      </c>
      <c r="B13" s="287" t="s">
        <v>238</v>
      </c>
      <c r="C13" s="139"/>
      <c r="D13" s="139"/>
      <c r="E13" s="140"/>
      <c r="F13" s="229" t="s">
        <v>239</v>
      </c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9"/>
      <c r="R13" s="350"/>
      <c r="S13" s="351"/>
      <c r="T13" s="351"/>
      <c r="U13" s="351"/>
      <c r="V13" s="352"/>
      <c r="W13" s="229" t="s">
        <v>240</v>
      </c>
      <c r="X13" s="270"/>
      <c r="Y13" s="270"/>
      <c r="Z13" s="270"/>
      <c r="AA13" s="270"/>
      <c r="AB13" s="270"/>
      <c r="AC13" s="270"/>
      <c r="AD13" s="270"/>
      <c r="AE13" s="270"/>
      <c r="AF13" s="271"/>
      <c r="AG13" s="350"/>
      <c r="AH13" s="355"/>
      <c r="AJ13" s="78" t="s">
        <v>197</v>
      </c>
      <c r="AN13" s="276" t="s">
        <v>222</v>
      </c>
      <c r="BF13" s="84"/>
      <c r="BG13" s="87" t="s">
        <v>188</v>
      </c>
      <c r="BH13" s="87" t="s">
        <v>75</v>
      </c>
      <c r="BI13" s="87" t="s">
        <v>76</v>
      </c>
    </row>
    <row r="14" spans="1:62" ht="16.05" customHeight="1">
      <c r="A14" s="141">
        <v>2</v>
      </c>
      <c r="B14" s="288" t="s">
        <v>244</v>
      </c>
      <c r="C14" s="143"/>
      <c r="D14" s="143"/>
      <c r="E14" s="144"/>
      <c r="F14" s="233" t="s">
        <v>245</v>
      </c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4"/>
      <c r="R14" s="316"/>
      <c r="S14" s="332"/>
      <c r="T14" s="332"/>
      <c r="U14" s="332"/>
      <c r="V14" s="317"/>
      <c r="W14" s="233" t="s">
        <v>246</v>
      </c>
      <c r="X14" s="232"/>
      <c r="Y14" s="232"/>
      <c r="Z14" s="232"/>
      <c r="AA14" s="232"/>
      <c r="AB14" s="232"/>
      <c r="AC14" s="232"/>
      <c r="AD14" s="232"/>
      <c r="AE14" s="232"/>
      <c r="AF14" s="234"/>
      <c r="AG14" s="316"/>
      <c r="AH14" s="317"/>
      <c r="AJ14" s="78" t="s">
        <v>196</v>
      </c>
      <c r="AN14" s="276" t="s">
        <v>223</v>
      </c>
      <c r="BF14" s="84"/>
      <c r="BG14" s="87" t="s">
        <v>187</v>
      </c>
      <c r="BH14" s="87" t="s">
        <v>77</v>
      </c>
      <c r="BI14" s="87" t="s">
        <v>78</v>
      </c>
    </row>
    <row r="15" spans="1:62" ht="16.05" customHeight="1">
      <c r="A15" s="141">
        <v>3</v>
      </c>
      <c r="B15" s="288" t="s">
        <v>247</v>
      </c>
      <c r="C15" s="143"/>
      <c r="D15" s="143"/>
      <c r="E15" s="144"/>
      <c r="F15" s="230" t="s">
        <v>248</v>
      </c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67"/>
      <c r="R15" s="316"/>
      <c r="S15" s="332"/>
      <c r="T15" s="332"/>
      <c r="U15" s="332"/>
      <c r="V15" s="317"/>
      <c r="W15" s="233" t="s">
        <v>249</v>
      </c>
      <c r="X15" s="232"/>
      <c r="Y15" s="232"/>
      <c r="Z15" s="232"/>
      <c r="AA15" s="232"/>
      <c r="AB15" s="232"/>
      <c r="AC15" s="232"/>
      <c r="AD15" s="232"/>
      <c r="AE15" s="232"/>
      <c r="AF15" s="234"/>
      <c r="AG15" s="316"/>
      <c r="AH15" s="317"/>
      <c r="AJ15" s="124"/>
      <c r="AN15" s="277" t="s">
        <v>224</v>
      </c>
      <c r="BF15" s="84"/>
      <c r="BG15" s="290" t="s">
        <v>234</v>
      </c>
      <c r="BH15" s="290" t="s">
        <v>234</v>
      </c>
      <c r="BI15" s="290" t="s">
        <v>234</v>
      </c>
    </row>
    <row r="16" spans="1:62" ht="13.95" customHeight="1">
      <c r="A16" s="146" t="s">
        <v>45</v>
      </c>
      <c r="B16" s="289"/>
      <c r="C16" s="147"/>
      <c r="D16" s="147"/>
      <c r="E16" s="148"/>
      <c r="F16" s="243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2"/>
      <c r="R16" s="295"/>
      <c r="S16" s="353"/>
      <c r="T16" s="353"/>
      <c r="U16" s="353"/>
      <c r="V16" s="296"/>
      <c r="W16" s="243"/>
      <c r="X16" s="241"/>
      <c r="Y16" s="241"/>
      <c r="Z16" s="241"/>
      <c r="AA16" s="241"/>
      <c r="AB16" s="241"/>
      <c r="AC16" s="241"/>
      <c r="AD16" s="241"/>
      <c r="AE16" s="241"/>
      <c r="AF16" s="242"/>
      <c r="AG16" s="295"/>
      <c r="AH16" s="296"/>
      <c r="AN16" s="276" t="s">
        <v>225</v>
      </c>
      <c r="BF16" s="84"/>
      <c r="BG16" s="87" t="s">
        <v>2</v>
      </c>
      <c r="BH16" s="87" t="s">
        <v>79</v>
      </c>
      <c r="BI16" s="87" t="s">
        <v>80</v>
      </c>
    </row>
    <row r="17" spans="1:61" ht="16.05" customHeight="1">
      <c r="A17" s="149">
        <v>1</v>
      </c>
      <c r="B17" s="288" t="s">
        <v>241</v>
      </c>
      <c r="C17" s="143"/>
      <c r="D17" s="143"/>
      <c r="E17" s="145"/>
      <c r="F17" s="233" t="s">
        <v>242</v>
      </c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6"/>
      <c r="R17" s="316"/>
      <c r="S17" s="318"/>
      <c r="T17" s="318"/>
      <c r="U17" s="318"/>
      <c r="V17" s="319"/>
      <c r="W17" s="233" t="s">
        <v>243</v>
      </c>
      <c r="X17" s="265"/>
      <c r="Y17" s="265"/>
      <c r="Z17" s="265"/>
      <c r="AA17" s="265"/>
      <c r="AB17" s="265"/>
      <c r="AC17" s="265"/>
      <c r="AD17" s="265" t="s">
        <v>259</v>
      </c>
      <c r="AE17" s="265"/>
      <c r="AF17" s="266"/>
      <c r="AG17" s="316"/>
      <c r="AH17" s="319"/>
      <c r="AJ17" s="125"/>
      <c r="AN17" s="277" t="s">
        <v>226</v>
      </c>
      <c r="BF17" s="84"/>
      <c r="BG17" s="87" t="s">
        <v>81</v>
      </c>
      <c r="BH17" s="87" t="s">
        <v>82</v>
      </c>
      <c r="BI17" s="87" t="s">
        <v>83</v>
      </c>
    </row>
    <row r="18" spans="1:61" ht="16.05" customHeight="1">
      <c r="A18" s="149">
        <v>2</v>
      </c>
      <c r="B18" s="288" t="s">
        <v>250</v>
      </c>
      <c r="C18" s="143"/>
      <c r="D18" s="143"/>
      <c r="E18" s="145"/>
      <c r="F18" s="233" t="s">
        <v>251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4"/>
      <c r="R18" s="316"/>
      <c r="S18" s="332"/>
      <c r="T18" s="332"/>
      <c r="U18" s="332"/>
      <c r="V18" s="317"/>
      <c r="W18" s="233" t="s">
        <v>252</v>
      </c>
      <c r="X18" s="232"/>
      <c r="Y18" s="232"/>
      <c r="Z18" s="232"/>
      <c r="AA18" s="232"/>
      <c r="AB18" s="232"/>
      <c r="AC18" s="232"/>
      <c r="AD18" s="232"/>
      <c r="AE18" s="232"/>
      <c r="AF18" s="234"/>
      <c r="AG18" s="316"/>
      <c r="AH18" s="317"/>
      <c r="AJ18" s="124"/>
      <c r="AN18" s="276" t="s">
        <v>227</v>
      </c>
      <c r="BF18" s="84"/>
      <c r="BG18" s="87" t="s">
        <v>84</v>
      </c>
      <c r="BH18" s="87" t="s">
        <v>85</v>
      </c>
      <c r="BI18" s="87" t="s">
        <v>147</v>
      </c>
    </row>
    <row r="19" spans="1:61" ht="16.05" customHeight="1">
      <c r="A19" s="149">
        <v>3</v>
      </c>
      <c r="B19" s="288" t="s">
        <v>253</v>
      </c>
      <c r="C19" s="143"/>
      <c r="D19" s="143"/>
      <c r="E19" s="144"/>
      <c r="F19" s="233" t="s">
        <v>254</v>
      </c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6"/>
      <c r="R19" s="316"/>
      <c r="S19" s="318"/>
      <c r="T19" s="318"/>
      <c r="U19" s="318"/>
      <c r="V19" s="319"/>
      <c r="W19" s="233" t="s">
        <v>255</v>
      </c>
      <c r="X19" s="265"/>
      <c r="Y19" s="265"/>
      <c r="Z19" s="265"/>
      <c r="AA19" s="265"/>
      <c r="AB19" s="265"/>
      <c r="AC19" s="265"/>
      <c r="AD19" s="265"/>
      <c r="AE19" s="265"/>
      <c r="AF19" s="266"/>
      <c r="AG19" s="316"/>
      <c r="AH19" s="319"/>
      <c r="AJ19" s="124"/>
      <c r="AN19" s="277" t="s">
        <v>228</v>
      </c>
      <c r="BF19" s="84"/>
      <c r="BG19" s="87" t="s">
        <v>86</v>
      </c>
      <c r="BH19" s="87" t="s">
        <v>87</v>
      </c>
      <c r="BI19" s="87" t="s">
        <v>88</v>
      </c>
    </row>
    <row r="20" spans="1:61" ht="6" customHeight="1" thickBot="1">
      <c r="AN20" s="277" t="s">
        <v>229</v>
      </c>
      <c r="BG20" s="87" t="s">
        <v>3</v>
      </c>
      <c r="BH20" s="87" t="s">
        <v>89</v>
      </c>
      <c r="BI20" s="87" t="s">
        <v>80</v>
      </c>
    </row>
    <row r="21" spans="1:61" ht="22.05" customHeight="1" thickBot="1">
      <c r="A21" s="341" t="str">
        <f>INDEX(BG21:BI21,$AJ$4)</f>
        <v>Výsledky - základní skupina "A"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13"/>
      <c r="P21" s="313"/>
      <c r="Q21" s="313"/>
      <c r="R21" s="313"/>
      <c r="S21" s="313"/>
      <c r="T21" s="313"/>
      <c r="U21" s="313"/>
      <c r="V21" s="313"/>
      <c r="W21" s="314"/>
      <c r="AJ21" s="78" t="s">
        <v>54</v>
      </c>
      <c r="AN21" s="276" t="s">
        <v>230</v>
      </c>
      <c r="BF21" s="84"/>
      <c r="BG21" s="87" t="s">
        <v>47</v>
      </c>
      <c r="BH21" s="87" t="s">
        <v>166</v>
      </c>
      <c r="BI21" s="87" t="s">
        <v>144</v>
      </c>
    </row>
    <row r="22" spans="1:61" ht="5.55" customHeight="1">
      <c r="BF22" s="84"/>
      <c r="BG22" s="87" t="s">
        <v>48</v>
      </c>
      <c r="BH22" s="87" t="s">
        <v>167</v>
      </c>
      <c r="BI22" s="87" t="s">
        <v>145</v>
      </c>
    </row>
    <row r="23" spans="1:61" ht="15" customHeight="1">
      <c r="A23" s="73"/>
      <c r="B23" s="81" t="str">
        <f>INDEX(BG13:BI13,$AJ$4)</f>
        <v>Těl. spolek - klub</v>
      </c>
      <c r="C23" s="31" t="str">
        <f>A24</f>
        <v>A1</v>
      </c>
      <c r="D23" s="31"/>
      <c r="E23" s="31"/>
      <c r="F23" s="31" t="str">
        <f>A25</f>
        <v>A2</v>
      </c>
      <c r="G23" s="31"/>
      <c r="H23" s="31"/>
      <c r="I23" s="291" t="str">
        <f>A26</f>
        <v>A3</v>
      </c>
      <c r="J23" s="292"/>
      <c r="K23" s="293"/>
      <c r="L23" s="294"/>
      <c r="M23" s="292"/>
      <c r="N23" s="293"/>
      <c r="O23" s="294"/>
      <c r="P23" s="292"/>
      <c r="Q23" s="293"/>
      <c r="R23" s="315">
        <v>6</v>
      </c>
      <c r="S23" s="315"/>
      <c r="T23" s="315"/>
      <c r="U23" s="315">
        <v>7</v>
      </c>
      <c r="V23" s="315"/>
      <c r="W23" s="315"/>
      <c r="X23" s="315">
        <v>8</v>
      </c>
      <c r="Y23" s="315"/>
      <c r="Z23" s="315"/>
      <c r="AA23" s="65">
        <v>9</v>
      </c>
      <c r="AB23" s="65"/>
      <c r="AC23" s="65"/>
      <c r="AD23" s="50" t="str">
        <f>INDEX(BG23:BI23,$AJ$4)</f>
        <v>Body</v>
      </c>
      <c r="AE23" s="97" t="str">
        <f>INDEX(BG24:BI24,$AJ$4)</f>
        <v>Branky</v>
      </c>
      <c r="AF23" s="31"/>
      <c r="AG23" s="97"/>
      <c r="AH23" s="32" t="str">
        <f>INDEX(BG25:BI25,$AJ$4)</f>
        <v>Místo</v>
      </c>
      <c r="AI23" s="80" t="s">
        <v>55</v>
      </c>
      <c r="AJ23" s="77" t="s">
        <v>189</v>
      </c>
      <c r="BF23" s="84"/>
      <c r="BG23" s="87" t="s">
        <v>4</v>
      </c>
      <c r="BH23" s="87" t="s">
        <v>92</v>
      </c>
      <c r="BI23" s="87" t="s">
        <v>154</v>
      </c>
    </row>
    <row r="24" spans="1:61" ht="19.95" customHeight="1">
      <c r="A24" s="74" t="s">
        <v>177</v>
      </c>
      <c r="B24" s="69" t="str">
        <f>B13</f>
        <v>SC Svitávka</v>
      </c>
      <c r="C24" s="30"/>
      <c r="D24" s="16"/>
      <c r="E24" s="16"/>
      <c r="F24" s="20">
        <v>1</v>
      </c>
      <c r="G24" s="18" t="s">
        <v>6</v>
      </c>
      <c r="H24" s="128">
        <v>6</v>
      </c>
      <c r="I24" s="20">
        <v>1</v>
      </c>
      <c r="J24" s="18" t="s">
        <v>6</v>
      </c>
      <c r="K24" s="128">
        <v>6</v>
      </c>
      <c r="L24" s="20"/>
      <c r="M24" s="18"/>
      <c r="N24" s="128"/>
      <c r="O24" s="20"/>
      <c r="P24" s="18"/>
      <c r="Q24" s="128"/>
      <c r="R24" s="66"/>
      <c r="S24" s="67" t="s">
        <v>6</v>
      </c>
      <c r="T24" s="68"/>
      <c r="U24" s="66"/>
      <c r="V24" s="67" t="s">
        <v>6</v>
      </c>
      <c r="W24" s="68"/>
      <c r="X24" s="66"/>
      <c r="Y24" s="67" t="s">
        <v>6</v>
      </c>
      <c r="Z24" s="68"/>
      <c r="AA24" s="66"/>
      <c r="AB24" s="67" t="s">
        <v>6</v>
      </c>
      <c r="AC24" s="79"/>
      <c r="AD24" s="117">
        <f>IF(F24="","",IF(AND(C24="",E24=""),0,IF(C24&gt;E24,3,IF(C24=E24,1,0)))+IF(AND(F24="",H24=""),0,IF(F24&gt;H24,3,IF(F24=H24,1,0)))+IF(AND(I24="",K24=""),0,IF(I24&gt;K24,3,IF(I24=K24,1,0)))+IF(AND(L24="",N24=""),0,IF(L24&gt;N24,3,IF(L24=N24,1,0)))+IF(AND(O24="",Q24=""),0,IF(O24&gt;Q24,3,IF(O24=Q24,1,0)))+IF(AND(R24="",T24=""),0,IF(R24&gt;T24,3,IF(R24=T24,1,0)))+IF(AND(U24="",W24=""),0,IF(U24&gt;W24,3,IF(U24=W24,1,0)))+IF(AND(X24="",Z24=""),0,IF(X24&gt;Z24,3,IF(X24=Z24,1,0)))+IF(AND(AA24="",AC24=""),0,IF(AA24&gt;AC24,3,IF(AA24=AC24,1,0))))</f>
        <v>0</v>
      </c>
      <c r="AE24" s="133">
        <f>IF(F24="","",F24+I24+L24+O24+R24+U24+X24+AA24)</f>
        <v>2</v>
      </c>
      <c r="AF24" s="119" t="s">
        <v>6</v>
      </c>
      <c r="AG24" s="118">
        <f>IF(H24="","",H24+K24+N24+Q24+T24+W24+Z24+AC24)</f>
        <v>12</v>
      </c>
      <c r="AH24" s="136">
        <f>IF(F24="","",RANK(AD24,$AD$24:$AD$26))</f>
        <v>3</v>
      </c>
      <c r="AI24" s="113">
        <f>IF(F24="","",AE24-AG24)</f>
        <v>-10</v>
      </c>
      <c r="AJ24" s="77" t="s">
        <v>190</v>
      </c>
      <c r="AM24" s="186">
        <f>AH24</f>
        <v>3</v>
      </c>
      <c r="AN24" s="185" t="str">
        <f>B13</f>
        <v>SC Svitávka</v>
      </c>
      <c r="AO24" s="185" t="str">
        <f>F13</f>
        <v>Vítek Kučera</v>
      </c>
      <c r="AP24" s="185">
        <f>R13</f>
        <v>0</v>
      </c>
      <c r="AQ24" s="185" t="str">
        <f>W13</f>
        <v>Jakub Cettl</v>
      </c>
      <c r="AR24" s="185">
        <f>AG13</f>
        <v>0</v>
      </c>
      <c r="BF24" s="84"/>
      <c r="BG24" s="87" t="s">
        <v>37</v>
      </c>
      <c r="BH24" s="87" t="s">
        <v>93</v>
      </c>
      <c r="BI24" s="87" t="s">
        <v>94</v>
      </c>
    </row>
    <row r="25" spans="1:61" ht="19.95" customHeight="1">
      <c r="A25" s="75" t="s">
        <v>178</v>
      </c>
      <c r="B25" s="69" t="str">
        <f>B14</f>
        <v>TJ Sokol Šitbořice 1</v>
      </c>
      <c r="C25" s="19">
        <f>IF(H24="","",H24)</f>
        <v>6</v>
      </c>
      <c r="D25" s="18" t="s">
        <v>6</v>
      </c>
      <c r="E25" s="18">
        <f>IF(F24="","",F24)</f>
        <v>1</v>
      </c>
      <c r="F25" s="17"/>
      <c r="G25" s="16" t="s">
        <v>6</v>
      </c>
      <c r="H25" s="16"/>
      <c r="I25" s="20">
        <v>6</v>
      </c>
      <c r="J25" s="18" t="s">
        <v>6</v>
      </c>
      <c r="K25" s="21">
        <v>3</v>
      </c>
      <c r="L25" s="20"/>
      <c r="M25" s="18"/>
      <c r="N25" s="21"/>
      <c r="O25" s="27"/>
      <c r="P25" s="26"/>
      <c r="Q25" s="28"/>
      <c r="R25" s="66"/>
      <c r="S25" s="67" t="s">
        <v>6</v>
      </c>
      <c r="T25" s="68"/>
      <c r="U25" s="66"/>
      <c r="V25" s="67" t="s">
        <v>6</v>
      </c>
      <c r="W25" s="68"/>
      <c r="X25" s="66"/>
      <c r="Y25" s="67" t="s">
        <v>6</v>
      </c>
      <c r="Z25" s="68"/>
      <c r="AA25" s="66"/>
      <c r="AB25" s="67" t="s">
        <v>6</v>
      </c>
      <c r="AC25" s="79"/>
      <c r="AD25" s="29">
        <f>IF(C25="","",IF(AND(C25="",E25=""),0,IF(C25&gt;E25,3,IF(C25=E25,1,0)))+IF(AND(F25="",H25=""),0,IF(F25&gt;H25,3,IF(F25=H25,1,0)))+IF(AND(I25="",K25=""),0,IF(I25&gt;K25,3,IF(I25=K25,1,0)))+IF(AND(L25="",N25=""),0,IF(L25&gt;N25,3,IF(L25=N25,1,0)))+IF(AND(O25="",Q25=""),0,IF(O25&gt;Q25,3,IF(O25=Q25,1,0)))+IF(AND(R25="",T25=""),0,IF(R25&gt;T25,3,IF(R25=T25,1,0)))+IF(AND(U25="",W25=""),0,IF(U25&gt;W25,3,IF(U25=W25,1,0)))+IF(AND(X25="",Z25=""),0,IF(X25&gt;Z25,3,IF(X25=Z25,1,0)))+IF(AND(AA25="",AC25=""),0,IF(AA25&gt;AC25,3,IF(AA25=AC25,1,0))))</f>
        <v>6</v>
      </c>
      <c r="AE25" s="110">
        <f>IF(H24="","",H24+I25+L25+O25+R25+U25+X25+AA25)</f>
        <v>12</v>
      </c>
      <c r="AF25" s="111" t="s">
        <v>6</v>
      </c>
      <c r="AG25" s="110">
        <f>IF(F24="","",F24+K25+N25+Q25+T25+W25+Z25+AC25)</f>
        <v>4</v>
      </c>
      <c r="AH25" s="137">
        <f>IF(C25="","",RANK(AD25,$AD$24:$AD$26))</f>
        <v>1</v>
      </c>
      <c r="AI25" s="113">
        <f>IF(C25="","",AE25-AG25)</f>
        <v>8</v>
      </c>
      <c r="AJ25" s="222" t="s">
        <v>191</v>
      </c>
      <c r="AK25" s="224"/>
      <c r="AM25" s="186">
        <f>AH25</f>
        <v>1</v>
      </c>
      <c r="AN25" s="185" t="str">
        <f>B14</f>
        <v>TJ Sokol Šitbořice 1</v>
      </c>
      <c r="AO25" s="185" t="str">
        <f>F14</f>
        <v>Matěj Šabata</v>
      </c>
      <c r="AP25" s="185">
        <f>R14</f>
        <v>0</v>
      </c>
      <c r="AQ25" s="185" t="str">
        <f>W14</f>
        <v>Filip Kyzlink</v>
      </c>
      <c r="AR25" s="185">
        <f>AG14</f>
        <v>0</v>
      </c>
      <c r="BF25" s="84"/>
      <c r="BG25" s="87" t="s">
        <v>5</v>
      </c>
      <c r="BH25" s="87" t="s">
        <v>95</v>
      </c>
      <c r="BI25" s="87" t="s">
        <v>146</v>
      </c>
    </row>
    <row r="26" spans="1:61" ht="19.95" customHeight="1">
      <c r="A26" s="75" t="s">
        <v>179</v>
      </c>
      <c r="B26" s="69" t="str">
        <f>B15</f>
        <v>TJ Sokol Šitbořice 2</v>
      </c>
      <c r="C26" s="19">
        <f>IF(K24="","",K24)</f>
        <v>6</v>
      </c>
      <c r="D26" s="18" t="s">
        <v>6</v>
      </c>
      <c r="E26" s="18">
        <f>IF(I24="","",I24)</f>
        <v>1</v>
      </c>
      <c r="F26" s="19">
        <f>IF(K25="","",K25)</f>
        <v>3</v>
      </c>
      <c r="G26" s="18" t="s">
        <v>6</v>
      </c>
      <c r="H26" s="18">
        <f>IF(I25="","",I25)</f>
        <v>6</v>
      </c>
      <c r="I26" s="17"/>
      <c r="J26" s="16" t="s">
        <v>6</v>
      </c>
      <c r="K26" s="16"/>
      <c r="L26" s="20"/>
      <c r="M26" s="18"/>
      <c r="N26" s="21"/>
      <c r="O26" s="27"/>
      <c r="P26" s="26"/>
      <c r="Q26" s="28"/>
      <c r="R26" s="66"/>
      <c r="S26" s="67" t="s">
        <v>6</v>
      </c>
      <c r="T26" s="68"/>
      <c r="U26" s="66"/>
      <c r="V26" s="67" t="s">
        <v>6</v>
      </c>
      <c r="W26" s="68"/>
      <c r="X26" s="66"/>
      <c r="Y26" s="67" t="s">
        <v>6</v>
      </c>
      <c r="Z26" s="68"/>
      <c r="AA26" s="66"/>
      <c r="AB26" s="67" t="s">
        <v>6</v>
      </c>
      <c r="AC26" s="79"/>
      <c r="AD26" s="29">
        <f>IF(C26="","",IF(AND(C26="",E26=""),0,IF(C26&gt;E26,3,IF(C26=E26,1,0)))+IF(AND(F26="",H26=""),0,IF(F26&gt;H26,3,IF(F26=H26,1,0)))+IF(AND(I26="",K26=""),0,IF(I26&gt;K26,3,IF(I26=K26,1,0)))+IF(AND(L26="",N26=""),0,IF(L26&gt;N26,3,IF(L26=N26,1,0)))+IF(AND(O26="",Q26=""),0,IF(O26&gt;Q26,3,IF(O26=Q26,1,0)))+IF(AND(R26="",T26=""),0,IF(R26&gt;T26,3,IF(R26=T26,1,0)))+IF(AND(U26="",W26=""),0,IF(U26&gt;W26,3,IF(U26=W26,1,0)))+IF(AND(X26="",Z26=""),0,IF(X26&gt;Z26,3,IF(X26=Z26,1,0)))+IF(AND(AA26="",AC26=""),0,IF(AA26&gt;AC26,3,IF(AA26=AC26,1,0))))</f>
        <v>3</v>
      </c>
      <c r="AE26" s="110">
        <f>IF(K24="","",K24+K25+L26+O26+R26+U26+X26+AA26)</f>
        <v>9</v>
      </c>
      <c r="AF26" s="111" t="s">
        <v>6</v>
      </c>
      <c r="AG26" s="110">
        <f>IF(I24="","",I24+I25+N26+Q26+T26+W26+Z26+AC26)</f>
        <v>7</v>
      </c>
      <c r="AH26" s="137">
        <f>IF(C26="","",RANK(AD26,$AD$24:$AD$26))</f>
        <v>2</v>
      </c>
      <c r="AI26" s="113">
        <f>IF(C26="","",AE26-AG26)</f>
        <v>2</v>
      </c>
      <c r="AJ26" s="223" t="s">
        <v>192</v>
      </c>
      <c r="AK26" s="114"/>
      <c r="AM26" s="186">
        <f>AH26</f>
        <v>2</v>
      </c>
      <c r="AN26" s="185" t="str">
        <f>B15</f>
        <v>TJ Sokol Šitbořice 2</v>
      </c>
      <c r="AO26" s="185" t="str">
        <f>F15</f>
        <v>Vítek Doležal</v>
      </c>
      <c r="AP26" s="185">
        <f>R15</f>
        <v>0</v>
      </c>
      <c r="AQ26" s="185" t="str">
        <f>W15</f>
        <v>Mikuláš Doležal</v>
      </c>
      <c r="AR26" s="185">
        <f>AG15</f>
        <v>0</v>
      </c>
      <c r="BF26" s="84"/>
      <c r="BG26" s="87" t="s">
        <v>7</v>
      </c>
      <c r="BH26" s="87" t="s">
        <v>96</v>
      </c>
      <c r="BI26" s="87" t="s">
        <v>97</v>
      </c>
    </row>
    <row r="27" spans="1:61" ht="6" customHeight="1">
      <c r="BF27" s="84"/>
      <c r="BG27" s="87" t="s">
        <v>46</v>
      </c>
      <c r="BH27" s="87" t="s">
        <v>98</v>
      </c>
      <c r="BI27" s="87" t="s">
        <v>99</v>
      </c>
    </row>
    <row r="28" spans="1:61" ht="10.95" customHeight="1">
      <c r="X28" s="51"/>
      <c r="Y28" s="52"/>
      <c r="Z28" s="52"/>
      <c r="AA28" s="52"/>
      <c r="AB28" s="52"/>
      <c r="AC28" s="53" t="str">
        <f>INDEX(BG27:BI27,$AJ$4)</f>
        <v>kontrola</v>
      </c>
      <c r="AD28" s="54">
        <f>SUM(AD24:AD26)</f>
        <v>9</v>
      </c>
      <c r="AE28" s="55">
        <f>SUM(AE24:AE26)</f>
        <v>23</v>
      </c>
      <c r="AF28" s="56" t="s">
        <v>6</v>
      </c>
      <c r="AG28" s="57">
        <f>SUM(AG24:AG26)</f>
        <v>23</v>
      </c>
      <c r="AI28" s="58">
        <f>SUM(AI24:AI26)</f>
        <v>0</v>
      </c>
      <c r="AJ28" s="223" t="s">
        <v>193</v>
      </c>
      <c r="AK28" s="11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89"/>
      <c r="BG28" s="87" t="s">
        <v>100</v>
      </c>
      <c r="BH28" s="87" t="s">
        <v>101</v>
      </c>
      <c r="BI28" s="87" t="s">
        <v>102</v>
      </c>
    </row>
    <row r="29" spans="1:61" ht="6" customHeight="1" thickBot="1">
      <c r="X29" s="59"/>
      <c r="Y29" s="59"/>
      <c r="Z29" s="59"/>
      <c r="AA29" s="59"/>
      <c r="AB29" s="59"/>
      <c r="AC29" s="60"/>
      <c r="AD29" s="61"/>
      <c r="AE29" s="62"/>
      <c r="AF29" s="63"/>
      <c r="AG29" s="62"/>
      <c r="AI29" s="64"/>
      <c r="AK29" s="11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89"/>
      <c r="BG29" s="87" t="s">
        <v>22</v>
      </c>
      <c r="BH29" s="87" t="s">
        <v>103</v>
      </c>
      <c r="BI29" s="87" t="s">
        <v>104</v>
      </c>
    </row>
    <row r="30" spans="1:61" ht="22.05" customHeight="1" thickBot="1">
      <c r="A30" s="311" t="str">
        <f>INDEX(BG22:BI22,$AJ$4)</f>
        <v>Výsledky - základní skupina "B"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3"/>
      <c r="P30" s="313"/>
      <c r="Q30" s="313"/>
      <c r="R30" s="313"/>
      <c r="S30" s="313"/>
      <c r="T30" s="313"/>
      <c r="U30" s="313"/>
      <c r="V30" s="313"/>
      <c r="W30" s="314"/>
      <c r="AJ30" s="223" t="s">
        <v>194</v>
      </c>
      <c r="AK30" s="11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87" t="s">
        <v>105</v>
      </c>
      <c r="BH30" s="87" t="s">
        <v>95</v>
      </c>
      <c r="BI30" s="87" t="s">
        <v>106</v>
      </c>
    </row>
    <row r="31" spans="1:61" ht="8.25" customHeight="1"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87" t="s">
        <v>165</v>
      </c>
      <c r="BH31" s="87" t="s">
        <v>75</v>
      </c>
      <c r="BI31" s="87" t="s">
        <v>76</v>
      </c>
    </row>
    <row r="32" spans="1:61" ht="15" customHeight="1">
      <c r="A32" s="73"/>
      <c r="B32" s="81" t="str">
        <f>INDEX(BG13:BI13,$AJ$4)</f>
        <v>Těl. spolek - klub</v>
      </c>
      <c r="C32" s="31" t="str">
        <f>A33</f>
        <v>B1</v>
      </c>
      <c r="D32" s="31"/>
      <c r="E32" s="31"/>
      <c r="F32" s="31" t="str">
        <f>A34</f>
        <v>B2</v>
      </c>
      <c r="G32" s="31"/>
      <c r="H32" s="31"/>
      <c r="I32" s="291" t="str">
        <f>A35</f>
        <v>B3</v>
      </c>
      <c r="J32" s="292"/>
      <c r="K32" s="293"/>
      <c r="L32" s="294"/>
      <c r="M32" s="292"/>
      <c r="N32" s="293"/>
      <c r="O32" s="294"/>
      <c r="P32" s="292"/>
      <c r="Q32" s="293"/>
      <c r="R32" s="315">
        <v>6</v>
      </c>
      <c r="S32" s="315"/>
      <c r="T32" s="315"/>
      <c r="U32" s="315">
        <v>7</v>
      </c>
      <c r="V32" s="315"/>
      <c r="W32" s="315"/>
      <c r="X32" s="315">
        <v>8</v>
      </c>
      <c r="Y32" s="315"/>
      <c r="Z32" s="315"/>
      <c r="AA32" s="65">
        <v>9</v>
      </c>
      <c r="AB32" s="65"/>
      <c r="AC32" s="65"/>
      <c r="AD32" s="50" t="str">
        <f>INDEX(BG23:BI23,$AJ$4)</f>
        <v>Body</v>
      </c>
      <c r="AE32" s="97" t="str">
        <f>INDEX(BG24:BI24,$AJ$4)</f>
        <v>Branky</v>
      </c>
      <c r="AF32" s="31"/>
      <c r="AG32" s="97"/>
      <c r="AH32" s="32" t="str">
        <f>INDEX(BG25:BI25,$AJ$4)</f>
        <v>Místo</v>
      </c>
      <c r="AI32" s="80" t="s">
        <v>55</v>
      </c>
      <c r="BF32" s="84"/>
      <c r="BG32" s="87" t="s">
        <v>35</v>
      </c>
      <c r="BH32" s="87" t="s">
        <v>107</v>
      </c>
      <c r="BI32" s="87" t="s">
        <v>108</v>
      </c>
    </row>
    <row r="33" spans="1:63" ht="19.95" customHeight="1">
      <c r="A33" s="74" t="s">
        <v>180</v>
      </c>
      <c r="B33" s="69" t="str">
        <f>B17</f>
        <v>MO Svitávka</v>
      </c>
      <c r="C33" s="30"/>
      <c r="D33" s="16"/>
      <c r="E33" s="16"/>
      <c r="F33" s="20">
        <v>0</v>
      </c>
      <c r="G33" s="18" t="s">
        <v>6</v>
      </c>
      <c r="H33" s="128">
        <v>7</v>
      </c>
      <c r="I33" s="20">
        <v>1</v>
      </c>
      <c r="J33" s="18" t="s">
        <v>6</v>
      </c>
      <c r="K33" s="128">
        <v>2</v>
      </c>
      <c r="L33" s="20"/>
      <c r="M33" s="18"/>
      <c r="N33" s="128"/>
      <c r="O33" s="20"/>
      <c r="P33" s="18"/>
      <c r="Q33" s="128"/>
      <c r="R33" s="66"/>
      <c r="S33" s="67" t="s">
        <v>6</v>
      </c>
      <c r="T33" s="68"/>
      <c r="U33" s="66"/>
      <c r="V33" s="67" t="s">
        <v>6</v>
      </c>
      <c r="W33" s="68"/>
      <c r="X33" s="66"/>
      <c r="Y33" s="67" t="s">
        <v>6</v>
      </c>
      <c r="Z33" s="68"/>
      <c r="AA33" s="66"/>
      <c r="AB33" s="67" t="s">
        <v>6</v>
      </c>
      <c r="AC33" s="79"/>
      <c r="AD33" s="29">
        <f>IF(F33="","",IF(AND(C33="",E33=""),0,IF(C33&gt;E33,3,IF(C33=E33,1,0)))+IF(AND(F33="",H33=""),0,IF(F33&gt;H33,3,IF(F33=H33,1,0)))+IF(AND(I33="",K33=""),0,IF(I33&gt;K33,3,IF(I33=K33,1,0)))+IF(AND(L33="",N33=""),0,IF(L33&gt;N33,3,IF(L33=N33,1,0)))+IF(AND(O33="",Q33=""),0,IF(O33&gt;Q33,3,IF(O33=Q33,1,0)))+IF(AND(R33="",T33=""),0,IF(R33&gt;T33,3,IF(R33=T33,1,0)))+IF(AND(U33="",W33=""),0,IF(U33&gt;W33,3,IF(U33=W33,1,0)))+IF(AND(X33="",Z33=""),0,IF(X33&gt;Z33,3,IF(X33=Z33,1,0)))+IF(AND(AA33="",AC33=""),0,IF(AA33&gt;AC33,3,IF(AA33=AC33,1,0))))</f>
        <v>0</v>
      </c>
      <c r="AE33" s="133">
        <f>IF(F33="","",F33+I33+L33+O33+R33+U33+X33+AA33)</f>
        <v>1</v>
      </c>
      <c r="AF33" s="111" t="s">
        <v>6</v>
      </c>
      <c r="AG33" s="110">
        <f>IF(H33="","",H33+K33+N33+Q33+T33+W33+Z33+AC33)</f>
        <v>9</v>
      </c>
      <c r="AH33" s="136">
        <f>IF(F33="","",RANK(AD33,$AD$33:$AD$35))</f>
        <v>3</v>
      </c>
      <c r="AI33" s="113">
        <f>IF(F33="","",AE33-AG33)</f>
        <v>-8</v>
      </c>
      <c r="AM33" s="186">
        <f>AH33</f>
        <v>3</v>
      </c>
      <c r="AN33" s="185" t="str">
        <f>B17</f>
        <v>MO Svitávka</v>
      </c>
      <c r="AO33" s="185" t="str">
        <f>F17</f>
        <v>Jonáš Wetter</v>
      </c>
      <c r="AP33" s="185">
        <f>R17</f>
        <v>0</v>
      </c>
      <c r="AQ33" s="185" t="str">
        <f>W17</f>
        <v>Daniel Stloukal</v>
      </c>
      <c r="AR33" s="185">
        <f>AG17</f>
        <v>0</v>
      </c>
      <c r="BF33" s="84"/>
      <c r="BG33" s="87" t="s">
        <v>36</v>
      </c>
      <c r="BH33" s="87" t="s">
        <v>109</v>
      </c>
      <c r="BI33" s="87" t="s">
        <v>110</v>
      </c>
    </row>
    <row r="34" spans="1:63" ht="19.95" customHeight="1">
      <c r="A34" s="75" t="s">
        <v>181</v>
      </c>
      <c r="B34" s="69" t="str">
        <f>B18</f>
        <v>TJ Sokol Šitbořice 3</v>
      </c>
      <c r="C34" s="19">
        <f>IF(H33="","",H33)</f>
        <v>7</v>
      </c>
      <c r="D34" s="18" t="s">
        <v>6</v>
      </c>
      <c r="E34" s="18">
        <f>IF(F33="","",F33)</f>
        <v>0</v>
      </c>
      <c r="F34" s="17"/>
      <c r="G34" s="16" t="s">
        <v>6</v>
      </c>
      <c r="H34" s="16"/>
      <c r="I34" s="20">
        <v>4</v>
      </c>
      <c r="J34" s="18" t="s">
        <v>6</v>
      </c>
      <c r="K34" s="21">
        <v>1</v>
      </c>
      <c r="L34" s="20"/>
      <c r="M34" s="18"/>
      <c r="N34" s="21"/>
      <c r="O34" s="27"/>
      <c r="P34" s="26"/>
      <c r="Q34" s="28"/>
      <c r="R34" s="66"/>
      <c r="S34" s="67" t="s">
        <v>6</v>
      </c>
      <c r="T34" s="68"/>
      <c r="U34" s="66"/>
      <c r="V34" s="67" t="s">
        <v>6</v>
      </c>
      <c r="W34" s="68"/>
      <c r="X34" s="66"/>
      <c r="Y34" s="67" t="s">
        <v>6</v>
      </c>
      <c r="Z34" s="68"/>
      <c r="AA34" s="66"/>
      <c r="AB34" s="67" t="s">
        <v>6</v>
      </c>
      <c r="AC34" s="79"/>
      <c r="AD34" s="29">
        <f>IF(C34="","",IF(AND(C34="",E34=""),0,IF(C34&gt;E34,3,IF(C34=E34,1,0)))+IF(AND(F34="",H34=""),0,IF(F34&gt;H34,3,IF(F34=H34,1,0)))+IF(AND(I34="",K34=""),0,IF(I34&gt;K34,3,IF(I34=K34,1,0)))+IF(AND(L34="",N34=""),0,IF(L34&gt;N34,3,IF(L34=N34,1,0)))+IF(AND(O34="",Q34=""),0,IF(O34&gt;Q34,3,IF(O34=Q34,1,0)))+IF(AND(R34="",T34=""),0,IF(R34&gt;T34,3,IF(R34=T34,1,0)))+IF(AND(U34="",W34=""),0,IF(U34&gt;W34,3,IF(U34=W34,1,0)))+IF(AND(X34="",Z34=""),0,IF(X34&gt;Z34,3,IF(X34=Z34,1,0)))+IF(AND(AA34="",AC34=""),0,IF(AA34&gt;AC34,3,IF(AA34=AC34,1,0))))</f>
        <v>6</v>
      </c>
      <c r="AE34" s="110">
        <f>IF(H33="","",H33+I34+L34+O34+R34+U34+X34+AA34)</f>
        <v>11</v>
      </c>
      <c r="AF34" s="111" t="s">
        <v>6</v>
      </c>
      <c r="AG34" s="112">
        <f>IF(F33="","",F33+K34+N34+Q34+T34+W34+Z34+AC34)</f>
        <v>1</v>
      </c>
      <c r="AH34" s="137">
        <f>IF(C34="","",RANK(AD34,$AD$33:$AD$35))</f>
        <v>1</v>
      </c>
      <c r="AI34" s="113">
        <f>IF(C34="","",AE34-AG34)</f>
        <v>10</v>
      </c>
      <c r="AM34" s="186">
        <f>AH34</f>
        <v>1</v>
      </c>
      <c r="AN34" s="185" t="str">
        <f>B18</f>
        <v>TJ Sokol Šitbořice 3</v>
      </c>
      <c r="AO34" s="185" t="str">
        <f>F18</f>
        <v>Václav Mayer</v>
      </c>
      <c r="AP34" s="185">
        <f>R18</f>
        <v>0</v>
      </c>
      <c r="AQ34" s="185" t="str">
        <f>W18</f>
        <v>Patrik Klain</v>
      </c>
      <c r="AR34" s="185">
        <f>AG18</f>
        <v>0</v>
      </c>
      <c r="BF34" s="84"/>
      <c r="BG34" s="87" t="s">
        <v>111</v>
      </c>
      <c r="BH34" s="87" t="s">
        <v>112</v>
      </c>
      <c r="BI34" s="87" t="s">
        <v>113</v>
      </c>
    </row>
    <row r="35" spans="1:63" ht="19.95" customHeight="1">
      <c r="A35" s="75" t="s">
        <v>182</v>
      </c>
      <c r="B35" s="69" t="str">
        <f>B19</f>
        <v>TJ Sokol Šitbořice 4</v>
      </c>
      <c r="C35" s="19">
        <f>IF(K33="","",K33)</f>
        <v>2</v>
      </c>
      <c r="D35" s="18" t="s">
        <v>6</v>
      </c>
      <c r="E35" s="18">
        <f>IF(I33="","",I33)</f>
        <v>1</v>
      </c>
      <c r="F35" s="19">
        <f>IF(K34="","",K34)</f>
        <v>1</v>
      </c>
      <c r="G35" s="18" t="s">
        <v>6</v>
      </c>
      <c r="H35" s="18">
        <f>IF(I34="","",I34)</f>
        <v>4</v>
      </c>
      <c r="I35" s="17"/>
      <c r="J35" s="16" t="s">
        <v>6</v>
      </c>
      <c r="K35" s="16"/>
      <c r="L35" s="20"/>
      <c r="M35" s="18"/>
      <c r="N35" s="21"/>
      <c r="O35" s="27"/>
      <c r="P35" s="26"/>
      <c r="Q35" s="28"/>
      <c r="R35" s="66"/>
      <c r="S35" s="67" t="s">
        <v>6</v>
      </c>
      <c r="T35" s="68"/>
      <c r="U35" s="66"/>
      <c r="V35" s="67" t="s">
        <v>6</v>
      </c>
      <c r="W35" s="68"/>
      <c r="X35" s="66"/>
      <c r="Y35" s="67" t="s">
        <v>6</v>
      </c>
      <c r="Z35" s="68"/>
      <c r="AA35" s="66"/>
      <c r="AB35" s="67" t="s">
        <v>6</v>
      </c>
      <c r="AC35" s="79"/>
      <c r="AD35" s="29">
        <f>IF(C35="","",IF(AND(C35="",E35=""),0,IF(C35&gt;E35,3,IF(C35=E35,1,0)))+IF(AND(F35="",H35=""),0,IF(F35&gt;H35,3,IF(F35=H35,1,0)))+IF(AND(I35="",K35=""),0,IF(I35&gt;K35,3,IF(I35=K35,1,0)))+IF(AND(L35="",N35=""),0,IF(L35&gt;N35,3,IF(L35=N35,1,0)))+IF(AND(O35="",Q35=""),0,IF(O35&gt;Q35,3,IF(O35=Q35,1,0)))+IF(AND(R35="",T35=""),0,IF(R35&gt;T35,3,IF(R35=T35,1,0)))+IF(AND(U35="",W35=""),0,IF(U35&gt;W35,3,IF(U35=W35,1,0)))+IF(AND(X35="",Z35=""),0,IF(X35&gt;Z35,3,IF(X35=Z35,1,0)))+IF(AND(AA35="",AC35=""),0,IF(AA35&gt;AC35,3,IF(AA35=AC35,1,0))))</f>
        <v>3</v>
      </c>
      <c r="AE35" s="110">
        <f>IF(C35="","",K33+K34+L35+O35+R35+U35+X35+AA35)</f>
        <v>3</v>
      </c>
      <c r="AF35" s="111" t="s">
        <v>6</v>
      </c>
      <c r="AG35" s="110">
        <f>IF(I33="","",I33+I34+N35+Q35+T35+W35+Z35+AC35)</f>
        <v>5</v>
      </c>
      <c r="AH35" s="137">
        <f>IF(C35="","",RANK(AD35,$AD$33:$AD$35))</f>
        <v>2</v>
      </c>
      <c r="AI35" s="113">
        <f>IF(C35="","",AE35-AG35)</f>
        <v>-2</v>
      </c>
      <c r="AM35" s="186">
        <f>AH35</f>
        <v>2</v>
      </c>
      <c r="AN35" s="185" t="str">
        <f>B19</f>
        <v>TJ Sokol Šitbořice 4</v>
      </c>
      <c r="AO35" s="185" t="str">
        <f>F19</f>
        <v>Jan Fraňek</v>
      </c>
      <c r="AP35" s="185">
        <f>R19</f>
        <v>0</v>
      </c>
      <c r="AQ35" s="185" t="str">
        <f>W19</f>
        <v>Jan Konečný</v>
      </c>
      <c r="AR35" s="185">
        <f>AG19</f>
        <v>0</v>
      </c>
      <c r="BF35" s="84"/>
      <c r="BG35" s="87" t="s">
        <v>114</v>
      </c>
      <c r="BH35" s="87" t="s">
        <v>115</v>
      </c>
      <c r="BI35" s="87" t="s">
        <v>116</v>
      </c>
      <c r="BJ35" s="87"/>
      <c r="BK35" s="87"/>
    </row>
    <row r="36" spans="1:63" ht="6" customHeight="1">
      <c r="BG36" s="87" t="s">
        <v>117</v>
      </c>
      <c r="BH36" s="87" t="s">
        <v>118</v>
      </c>
      <c r="BI36" s="87" t="s">
        <v>119</v>
      </c>
    </row>
    <row r="37" spans="1:63" ht="10.95" customHeight="1">
      <c r="X37" s="51"/>
      <c r="Y37" s="52"/>
      <c r="Z37" s="52"/>
      <c r="AA37" s="52"/>
      <c r="AB37" s="52"/>
      <c r="AC37" s="53" t="str">
        <f>INDEX(BG27:BI27,$AJ$4)</f>
        <v>kontrola</v>
      </c>
      <c r="AD37" s="54">
        <f>SUM(AD33:AD35)</f>
        <v>9</v>
      </c>
      <c r="AE37" s="55">
        <f>SUM(AE33:AE35)</f>
        <v>15</v>
      </c>
      <c r="AF37" s="56" t="s">
        <v>6</v>
      </c>
      <c r="AG37" s="57">
        <f>SUM(AG33:AG35)</f>
        <v>15</v>
      </c>
      <c r="AI37" s="58">
        <f>SUM(AI33:AI35)</f>
        <v>0</v>
      </c>
      <c r="BG37" s="87" t="s">
        <v>38</v>
      </c>
      <c r="BH37" s="87" t="s">
        <v>55</v>
      </c>
      <c r="BI37" s="87" t="s">
        <v>55</v>
      </c>
    </row>
    <row r="38" spans="1:63" ht="5.55" customHeight="1"/>
    <row r="39" spans="1:63" ht="22.05" hidden="1" customHeight="1" thickBot="1">
      <c r="A39" s="335" t="str">
        <f>INDEX(BG39:BI39,$AJ$4)</f>
        <v>Utkání o umístění, semifinále a finále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7"/>
      <c r="BG39" s="87" t="s">
        <v>148</v>
      </c>
      <c r="BH39" s="87" t="s">
        <v>152</v>
      </c>
      <c r="BI39" s="87" t="s">
        <v>153</v>
      </c>
      <c r="BJ39" s="185"/>
    </row>
    <row r="40" spans="1:63" ht="7.5" hidden="1" customHeight="1">
      <c r="A40" s="24"/>
      <c r="L40" s="25"/>
      <c r="BF40" s="84"/>
      <c r="BJ40" s="185"/>
    </row>
    <row r="41" spans="1:63" hidden="1">
      <c r="A41" s="320" t="s">
        <v>14</v>
      </c>
      <c r="B41" s="98" t="str">
        <f>INDEX(BG41:BI41,$AJ$4)</f>
        <v>Utkání o 5. a 6. místo  3.A - 3.B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210" t="str">
        <f>INDEX($BG$20:$BI$20,$AJ$4)</f>
        <v>Rozhodčí:</v>
      </c>
      <c r="O41" s="99"/>
      <c r="P41" s="99"/>
      <c r="Q41" s="99"/>
      <c r="R41" s="99"/>
      <c r="S41" s="308" t="str">
        <f>INDEX($BG$42:$BI$42,$AJ$4)</f>
        <v>Branky</v>
      </c>
      <c r="T41" s="322"/>
      <c r="U41" s="322"/>
      <c r="V41" s="322"/>
      <c r="W41" s="322"/>
      <c r="X41" s="322"/>
      <c r="Y41" s="322"/>
      <c r="Z41" s="310"/>
      <c r="AA41" s="308" t="str">
        <f>INDEX($BG$43:$BI$43,$AJ$4)</f>
        <v>Poločas</v>
      </c>
      <c r="AB41" s="309"/>
      <c r="AC41" s="309"/>
      <c r="AD41" s="310"/>
      <c r="AE41" s="305" t="str">
        <f>INDEX($BG$44:$BI$44,$AJ$4)</f>
        <v>Výsledek</v>
      </c>
      <c r="AF41" s="306"/>
      <c r="AG41" s="307"/>
      <c r="BA41" t="s">
        <v>4</v>
      </c>
      <c r="BD41" t="s">
        <v>186</v>
      </c>
      <c r="BF41" s="84"/>
      <c r="BG41" s="185" t="s">
        <v>172</v>
      </c>
      <c r="BH41" s="185" t="s">
        <v>173</v>
      </c>
      <c r="BI41" s="185" t="s">
        <v>174</v>
      </c>
      <c r="BJ41" s="185"/>
    </row>
    <row r="42" spans="1:63" ht="18" hidden="1" customHeight="1">
      <c r="A42" s="321"/>
      <c r="B42" s="187" t="str">
        <f>IF($AM$24="","",VLOOKUP(3,$AM$24:$AR$26,2,0))</f>
        <v>SC Svitávka</v>
      </c>
      <c r="C42" s="189" t="s">
        <v>6</v>
      </c>
      <c r="D42" s="323" t="str">
        <f>IF($AM$33="","",VLOOKUP(3,$AM$33:$AR$35,2,0))</f>
        <v>MO Svitávka</v>
      </c>
      <c r="E42" s="298"/>
      <c r="F42" s="298"/>
      <c r="G42" s="298"/>
      <c r="H42" s="298"/>
      <c r="I42" s="298"/>
      <c r="J42" s="298"/>
      <c r="K42" s="298"/>
      <c r="L42" s="298"/>
      <c r="M42" s="299"/>
      <c r="N42" s="216" t="str">
        <f>IF('Pořadí 6 Teams_2x3_Spielplan'!F17="","",'Pořadí 6 Teams_2x3_Spielplan'!F17)</f>
        <v/>
      </c>
      <c r="P42" s="209"/>
      <c r="Q42" s="209"/>
      <c r="R42" s="209"/>
      <c r="S42" s="297"/>
      <c r="T42" s="298"/>
      <c r="U42" s="298"/>
      <c r="V42" s="299"/>
      <c r="W42" s="300"/>
      <c r="X42" s="301"/>
      <c r="Y42" s="301"/>
      <c r="Z42" s="302"/>
      <c r="AA42" s="303" t="str">
        <f>IF('Pořadí 6 Teams_2x3_Spielplan'!I17="","",'Pořadí 6 Teams_2x3_Spielplan'!I17)</f>
        <v/>
      </c>
      <c r="AB42" s="304"/>
      <c r="AC42" s="194" t="s">
        <v>6</v>
      </c>
      <c r="AD42" s="214" t="str">
        <f>IF('Pořadí 6 Teams_2x3_Spielplan'!K17="","",'Pořadí 6 Teams_2x3_Spielplan'!K17)</f>
        <v/>
      </c>
      <c r="AE42" s="212" t="str">
        <f>IF('Pořadí 6 Teams_2x3_Spielplan'!L17="","",'Pořadí 6 Teams_2x3_Spielplan'!L17)</f>
        <v/>
      </c>
      <c r="AF42" s="195" t="s">
        <v>6</v>
      </c>
      <c r="AG42" s="213" t="str">
        <f>IF('Pořadí 6 Teams_2x3_Spielplan'!N17="","",'Pořadí 6 Teams_2x3_Spielplan'!N17)</f>
        <v/>
      </c>
      <c r="AH42" s="245"/>
      <c r="AJ42" s="272" t="s">
        <v>189</v>
      </c>
      <c r="AM42" s="25">
        <f>BD42</f>
        <v>1</v>
      </c>
      <c r="AN42" s="25" t="str">
        <f>B42</f>
        <v>SC Svitávka</v>
      </c>
      <c r="AO42" s="25" t="str">
        <f>IF($AM$24="","",VLOOKUP(3,$AM$24:$AR$26,3,0))</f>
        <v>Vítek Kučera</v>
      </c>
      <c r="AP42" s="25">
        <f>IF($AM$24="","",VLOOKUP(3,$AM$24:$AR$26,4,0))</f>
        <v>0</v>
      </c>
      <c r="AQ42" s="25" t="str">
        <f>IF($AM$24="","",VLOOKUP(3,$AM$24:$AR$26,5,0))</f>
        <v>Jakub Cettl</v>
      </c>
      <c r="AR42" s="25">
        <f>IF($AM$24="","",VLOOKUP(3,$AM$24:$AR$26,6,0))</f>
        <v>0</v>
      </c>
      <c r="AS42" s="25"/>
      <c r="AT42" s="215" t="str">
        <f>B42</f>
        <v>SC Svitávka</v>
      </c>
      <c r="AU42" s="196" t="str">
        <f>AE42</f>
        <v/>
      </c>
      <c r="AV42" s="197" t="s">
        <v>6</v>
      </c>
      <c r="AW42" s="196" t="str">
        <f>AG42</f>
        <v/>
      </c>
      <c r="AX42" s="198" t="str">
        <f>AE43</f>
        <v/>
      </c>
      <c r="AY42" s="197" t="s">
        <v>6</v>
      </c>
      <c r="AZ42" s="198" t="str">
        <f>AG43</f>
        <v/>
      </c>
      <c r="BA42" s="199">
        <f>IF(AU42&gt;AW42,3,0)</f>
        <v>0</v>
      </c>
      <c r="BB42" s="200">
        <f>IF(AX42&gt;AZ42,3,0)</f>
        <v>0</v>
      </c>
      <c r="BC42" s="201">
        <f>BA42+BB42</f>
        <v>0</v>
      </c>
      <c r="BD42" s="202">
        <f>IF(AT42="","",RANK(BC42,$BC$42:$BC$43))</f>
        <v>1</v>
      </c>
      <c r="BF42" s="84"/>
      <c r="BG42" s="185" t="s">
        <v>37</v>
      </c>
      <c r="BH42" s="185" t="s">
        <v>93</v>
      </c>
      <c r="BI42" s="185" t="s">
        <v>94</v>
      </c>
    </row>
    <row r="43" spans="1:63" ht="18" hidden="1" customHeight="1">
      <c r="A43" s="219"/>
      <c r="B43" s="203"/>
      <c r="C43" s="204"/>
      <c r="D43" s="204"/>
      <c r="E43" s="205"/>
      <c r="F43" s="206"/>
      <c r="G43" s="204"/>
      <c r="H43" s="204"/>
      <c r="I43" s="207"/>
      <c r="J43" s="207"/>
      <c r="K43" s="207"/>
      <c r="L43" s="207"/>
      <c r="M43" s="207"/>
      <c r="N43" s="211" t="str">
        <f>INDEX($BG$45:$BI$45,$AJ$4)</f>
        <v>4M údery a konečný výsledek</v>
      </c>
      <c r="O43" s="190"/>
      <c r="P43" s="190"/>
      <c r="Q43" s="190"/>
      <c r="R43" s="191"/>
      <c r="S43" s="191"/>
      <c r="T43" s="191"/>
      <c r="U43" s="208"/>
      <c r="V43" s="192"/>
      <c r="W43" s="188"/>
      <c r="X43" s="193"/>
      <c r="Y43" s="193"/>
      <c r="Z43" s="190"/>
      <c r="AA43" s="303" t="str">
        <f>IF('Pořadí 6 Teams_2x3_Spielplan'!I18="","",'Pořadí 6 Teams_2x3_Spielplan'!I18)</f>
        <v/>
      </c>
      <c r="AB43" s="304"/>
      <c r="AC43" s="194" t="s">
        <v>6</v>
      </c>
      <c r="AD43" s="214" t="str">
        <f>IF('Pořadí 6 Teams_2x3_Spielplan'!K18="","",'Pořadí 6 Teams_2x3_Spielplan'!K18)</f>
        <v/>
      </c>
      <c r="AE43" s="250" t="str">
        <f>IF('Pořadí 6 Teams_2x3_Spielplan'!L18="","",'Pořadí 6 Teams_2x3_Spielplan'!L18)</f>
        <v/>
      </c>
      <c r="AF43" s="218" t="s">
        <v>6</v>
      </c>
      <c r="AG43" s="251" t="str">
        <f>IF('Pořadí 6 Teams_2x3_Spielplan'!N18="","",'Pořadí 6 Teams_2x3_Spielplan'!N18)</f>
        <v/>
      </c>
      <c r="AH43" s="245"/>
      <c r="AJ43" s="225" t="s">
        <v>212</v>
      </c>
      <c r="AM43" s="25">
        <f>BD43</f>
        <v>1</v>
      </c>
      <c r="AN43" s="25" t="str">
        <f>D42</f>
        <v>MO Svitávka</v>
      </c>
      <c r="AO43" s="25" t="str">
        <f>IF($AM$33="","",VLOOKUP(3,$AM$33:$AR$35,3,0))</f>
        <v>Jonáš Wetter</v>
      </c>
      <c r="AP43" s="25">
        <f>IF($AM$33="","",VLOOKUP(3,$AM$33:$AR$35,4,0))</f>
        <v>0</v>
      </c>
      <c r="AQ43" s="25" t="str">
        <f>IF($AM$33="","",VLOOKUP(3,$AM$33:$AR$35,5,0))</f>
        <v>Daniel Stloukal</v>
      </c>
      <c r="AR43" s="25">
        <f>IF($AM$33="","",VLOOKUP(3,$AM$33:$AR$35,6,0))</f>
        <v>0</v>
      </c>
      <c r="AS43" s="25"/>
      <c r="AT43" s="215" t="str">
        <f>D42</f>
        <v>MO Svitávka</v>
      </c>
      <c r="AU43" s="196" t="str">
        <f>AG42</f>
        <v/>
      </c>
      <c r="AV43" s="197" t="s">
        <v>6</v>
      </c>
      <c r="AW43" s="196" t="str">
        <f>AE42</f>
        <v/>
      </c>
      <c r="AX43" s="198" t="str">
        <f>AZ42</f>
        <v/>
      </c>
      <c r="AY43" s="197" t="s">
        <v>6</v>
      </c>
      <c r="AZ43" s="198" t="str">
        <f>AX42</f>
        <v/>
      </c>
      <c r="BA43" s="199">
        <f>IF(AU43&gt;AW43,3,0)</f>
        <v>0</v>
      </c>
      <c r="BB43" s="200">
        <f>IF(AX43&gt;AZ43,3,0)</f>
        <v>0</v>
      </c>
      <c r="BC43" s="201">
        <f>BA43+BB43</f>
        <v>0</v>
      </c>
      <c r="BD43" s="202">
        <f>IF(AT43="","",RANK(BC43,$BC$42:$BC$43))</f>
        <v>1</v>
      </c>
      <c r="BF43" s="84"/>
      <c r="BG43" s="185" t="s">
        <v>19</v>
      </c>
      <c r="BH43" s="185" t="s">
        <v>138</v>
      </c>
      <c r="BI43" s="185" t="s">
        <v>139</v>
      </c>
    </row>
    <row r="44" spans="1:63" ht="11.55" hidden="1" customHeight="1">
      <c r="A44" s="24"/>
      <c r="L44" s="25"/>
      <c r="BF44" s="84"/>
      <c r="BG44" s="185" t="s">
        <v>20</v>
      </c>
      <c r="BH44" s="185" t="s">
        <v>90</v>
      </c>
      <c r="BI44" s="185" t="s">
        <v>91</v>
      </c>
      <c r="BJ44" s="185"/>
    </row>
    <row r="45" spans="1:63" hidden="1">
      <c r="A45" s="320" t="s">
        <v>15</v>
      </c>
      <c r="B45" s="217" t="str">
        <f>INDEX(BG47:BI47,$AJ$4)</f>
        <v>1.Semifinále 1.A - 2.B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210" t="str">
        <f>INDEX($BG$20:$BI$20,$AJ$4)</f>
        <v>Rozhodčí:</v>
      </c>
      <c r="O45" s="99"/>
      <c r="P45" s="99"/>
      <c r="Q45" s="99"/>
      <c r="R45" s="99"/>
      <c r="S45" s="308" t="str">
        <f>INDEX($BG$42:$BI$42,$AJ$4)</f>
        <v>Branky</v>
      </c>
      <c r="T45" s="322"/>
      <c r="U45" s="322"/>
      <c r="V45" s="322"/>
      <c r="W45" s="322"/>
      <c r="X45" s="322"/>
      <c r="Y45" s="322"/>
      <c r="Z45" s="310"/>
      <c r="AA45" s="308" t="str">
        <f>INDEX($BG$43:$BI$43,$AJ$4)</f>
        <v>Poločas</v>
      </c>
      <c r="AB45" s="309"/>
      <c r="AC45" s="309"/>
      <c r="AD45" s="310"/>
      <c r="AE45" s="305" t="str">
        <f>INDEX($BG$44:$BI$44,$AJ$4)</f>
        <v>Výsledek</v>
      </c>
      <c r="AF45" s="306"/>
      <c r="AG45" s="307"/>
      <c r="BA45" t="s">
        <v>4</v>
      </c>
      <c r="BD45" t="s">
        <v>186</v>
      </c>
      <c r="BF45" s="84"/>
      <c r="BG45" s="185" t="s">
        <v>203</v>
      </c>
      <c r="BH45" s="185" t="s">
        <v>204</v>
      </c>
      <c r="BI45" s="185" t="s">
        <v>205</v>
      </c>
      <c r="BJ45" s="185"/>
    </row>
    <row r="46" spans="1:63" ht="18" hidden="1" customHeight="1">
      <c r="A46" s="321"/>
      <c r="B46" s="187" t="str">
        <f>IF($AM$24="","",VLOOKUP(1,$AM$24:$AR$26,2,0))</f>
        <v>TJ Sokol Šitbořice 1</v>
      </c>
      <c r="C46" s="189" t="s">
        <v>6</v>
      </c>
      <c r="D46" s="323" t="str">
        <f>IF($AM$33="","",VLOOKUP(2,$AM$33:$AR$35,2,0))</f>
        <v>TJ Sokol Šitbořice 4</v>
      </c>
      <c r="E46" s="298"/>
      <c r="F46" s="298"/>
      <c r="G46" s="298"/>
      <c r="H46" s="298"/>
      <c r="I46" s="298"/>
      <c r="J46" s="298"/>
      <c r="K46" s="298"/>
      <c r="L46" s="298"/>
      <c r="M46" s="299"/>
      <c r="N46" s="216" t="str">
        <f>IF('Pořadí 6 Teams_2x3_Spielplan'!F21="","",'Pořadí 6 Teams_2x3_Spielplan'!F21)</f>
        <v/>
      </c>
      <c r="P46" s="209"/>
      <c r="Q46" s="209"/>
      <c r="R46" s="209"/>
      <c r="S46" s="297"/>
      <c r="T46" s="298"/>
      <c r="U46" s="298"/>
      <c r="V46" s="299"/>
      <c r="W46" s="300"/>
      <c r="X46" s="301"/>
      <c r="Y46" s="301"/>
      <c r="Z46" s="302"/>
      <c r="AA46" s="303" t="str">
        <f>IF('Pořadí 6 Teams_2x3_Spielplan'!I21="","",'Pořadí 6 Teams_2x3_Spielplan'!I21)</f>
        <v/>
      </c>
      <c r="AB46" s="304"/>
      <c r="AC46" s="194" t="s">
        <v>6</v>
      </c>
      <c r="AD46" s="214" t="str">
        <f>IF('Pořadí 6 Teams_2x3_Spielplan'!K21="","",'Pořadí 6 Teams_2x3_Spielplan'!K21)</f>
        <v/>
      </c>
      <c r="AE46" s="212" t="str">
        <f>IF('Pořadí 6 Teams_2x3_Spielplan'!L21="","",'Pořadí 6 Teams_2x3_Spielplan'!L21)</f>
        <v/>
      </c>
      <c r="AF46" s="195" t="s">
        <v>6</v>
      </c>
      <c r="AG46" s="213" t="str">
        <f>IF('Pořadí 6 Teams_2x3_Spielplan'!N21="","",'Pořadí 6 Teams_2x3_Spielplan'!N21)</f>
        <v/>
      </c>
      <c r="AH46" s="245"/>
      <c r="AJ46" s="272" t="s">
        <v>189</v>
      </c>
      <c r="AM46" s="25">
        <f>IF(BD46="","",BD46)</f>
        <v>1</v>
      </c>
      <c r="AN46" s="25" t="str">
        <f>B46</f>
        <v>TJ Sokol Šitbořice 1</v>
      </c>
      <c r="AO46" s="25" t="str">
        <f>IF($AM$24="","",VLOOKUP(1,$AM$24:$AR$26,3,0))</f>
        <v>Matěj Šabata</v>
      </c>
      <c r="AP46" s="25">
        <f>IF($AM$24="","",VLOOKUP(1,$AM$24:$AR$26,4,0))</f>
        <v>0</v>
      </c>
      <c r="AQ46" s="25" t="str">
        <f>IF($AM$24="","",VLOOKUP(1,$AM$24:$AR$26,5,0))</f>
        <v>Filip Kyzlink</v>
      </c>
      <c r="AR46" s="25">
        <f>IF($AM$24="","",VLOOKUP(1,$AM$24:$AR$26,6,0))</f>
        <v>0</v>
      </c>
      <c r="AS46" s="25"/>
      <c r="AT46" s="215" t="str">
        <f>B46</f>
        <v>TJ Sokol Šitbořice 1</v>
      </c>
      <c r="AU46" s="196" t="str">
        <f>AE46</f>
        <v/>
      </c>
      <c r="AV46" s="197" t="s">
        <v>6</v>
      </c>
      <c r="AW46" s="196" t="str">
        <f>AG46</f>
        <v/>
      </c>
      <c r="AX46" s="198" t="str">
        <f>AE47</f>
        <v/>
      </c>
      <c r="AY46" s="197" t="s">
        <v>6</v>
      </c>
      <c r="AZ46" s="198" t="str">
        <f>AG47</f>
        <v/>
      </c>
      <c r="BA46" s="199">
        <f>IF(AU46&gt;AW46,3,0)</f>
        <v>0</v>
      </c>
      <c r="BB46" s="200">
        <f>IF(AX46&gt;AZ46,3,0)</f>
        <v>0</v>
      </c>
      <c r="BC46" s="201">
        <f>BA46+BB46</f>
        <v>0</v>
      </c>
      <c r="BD46" s="202">
        <f>IF(AT46="","",RANK(BC46,$BC$46:$BC$47))</f>
        <v>1</v>
      </c>
      <c r="BF46" s="84"/>
    </row>
    <row r="47" spans="1:63" ht="18" hidden="1" customHeight="1">
      <c r="A47" s="219"/>
      <c r="B47" s="203"/>
      <c r="C47" s="204"/>
      <c r="D47" s="204"/>
      <c r="E47" s="205"/>
      <c r="F47" s="206"/>
      <c r="G47" s="204"/>
      <c r="H47" s="204"/>
      <c r="I47" s="207"/>
      <c r="J47" s="207"/>
      <c r="K47" s="207"/>
      <c r="L47" s="207"/>
      <c r="M47" s="207"/>
      <c r="N47" s="211" t="str">
        <f>INDEX($BG$45:$BI$45,$AJ$4)</f>
        <v>4M údery a konečný výsledek</v>
      </c>
      <c r="O47" s="190"/>
      <c r="P47" s="190"/>
      <c r="Q47" s="190"/>
      <c r="R47" s="191"/>
      <c r="S47" s="191"/>
      <c r="T47" s="191"/>
      <c r="U47" s="208"/>
      <c r="V47" s="192"/>
      <c r="W47" s="188"/>
      <c r="X47" s="193"/>
      <c r="Y47" s="193"/>
      <c r="Z47" s="190"/>
      <c r="AA47" s="303" t="str">
        <f>IF('Pořadí 6 Teams_2x3_Spielplan'!I22="","",'Pořadí 6 Teams_2x3_Spielplan'!I22)</f>
        <v/>
      </c>
      <c r="AB47" s="304"/>
      <c r="AC47" s="194" t="s">
        <v>6</v>
      </c>
      <c r="AD47" s="214" t="str">
        <f>IF('Pořadí 6 Teams_2x3_Spielplan'!K22="","",'Pořadí 6 Teams_2x3_Spielplan'!K22)</f>
        <v/>
      </c>
      <c r="AE47" s="250" t="str">
        <f>IF('Pořadí 6 Teams_2x3_Spielplan'!L22="","",'Pořadí 6 Teams_2x3_Spielplan'!L22)</f>
        <v/>
      </c>
      <c r="AF47" s="218" t="s">
        <v>6</v>
      </c>
      <c r="AG47" s="251" t="str">
        <f>IF('Pořadí 6 Teams_2x3_Spielplan'!N22="","",'Pořadí 6 Teams_2x3_Spielplan'!N22)</f>
        <v/>
      </c>
      <c r="AH47" s="245"/>
      <c r="AJ47" s="225" t="s">
        <v>212</v>
      </c>
      <c r="AM47" s="25">
        <f>BD47</f>
        <v>1</v>
      </c>
      <c r="AN47" s="25" t="str">
        <f>D46</f>
        <v>TJ Sokol Šitbořice 4</v>
      </c>
      <c r="AO47" s="25" t="str">
        <f>IF($AM$33="","",VLOOKUP(2,$AM$33:$AR$35,3,0))</f>
        <v>Jan Fraňek</v>
      </c>
      <c r="AP47" s="25">
        <f>IF($AM$33="","",VLOOKUP(2,$AM$33:$AR$35,4,0))</f>
        <v>0</v>
      </c>
      <c r="AQ47" s="25" t="str">
        <f>IF($AM$33="","",VLOOKUP(2,$AM$33:$AR$35,5,0))</f>
        <v>Jan Konečný</v>
      </c>
      <c r="AR47" s="25">
        <f>IF($AM$33="","",VLOOKUP(2,$AM$33:$AR$35,6,0))</f>
        <v>0</v>
      </c>
      <c r="AS47" s="25"/>
      <c r="AT47" s="215" t="str">
        <f>D46</f>
        <v>TJ Sokol Šitbořice 4</v>
      </c>
      <c r="AU47" s="196" t="str">
        <f>AG46</f>
        <v/>
      </c>
      <c r="AV47" s="197" t="s">
        <v>6</v>
      </c>
      <c r="AW47" s="196" t="str">
        <f>AE46</f>
        <v/>
      </c>
      <c r="AX47" s="198" t="str">
        <f>AZ46</f>
        <v/>
      </c>
      <c r="AY47" s="197" t="s">
        <v>6</v>
      </c>
      <c r="AZ47" s="198" t="str">
        <f>AX46</f>
        <v/>
      </c>
      <c r="BA47" s="199">
        <f>IF(AU47&gt;AW47,3,0)</f>
        <v>0</v>
      </c>
      <c r="BB47" s="200">
        <f>IF(AX47&gt;AZ47,3,0)</f>
        <v>0</v>
      </c>
      <c r="BC47" s="201">
        <f>BA47+BB47</f>
        <v>0</v>
      </c>
      <c r="BD47" s="202">
        <f>IF(AT47="","",RANK(BC47,$BC$46:$BC$47))</f>
        <v>1</v>
      </c>
      <c r="BF47" s="84"/>
      <c r="BG47" s="185" t="s">
        <v>149</v>
      </c>
      <c r="BH47" s="185" t="s">
        <v>162</v>
      </c>
      <c r="BI47" s="185" t="s">
        <v>159</v>
      </c>
    </row>
    <row r="48" spans="1:63" ht="7.05" hidden="1" customHeight="1">
      <c r="A48" s="24"/>
      <c r="L48" s="25"/>
      <c r="BF48" s="84"/>
      <c r="BJ48" s="185"/>
    </row>
    <row r="49" spans="1:62" ht="7.05" hidden="1" customHeight="1">
      <c r="A49" s="24"/>
      <c r="L49" s="25"/>
      <c r="BF49" s="84"/>
      <c r="BJ49" s="185"/>
    </row>
    <row r="50" spans="1:62" hidden="1">
      <c r="A50" s="320" t="s">
        <v>16</v>
      </c>
      <c r="B50" s="217" t="str">
        <f>INDEX(BG50:BI50,$AJ$4)</f>
        <v>2.Semifinále 2.A - 1.B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210" t="str">
        <f>INDEX($BG$20:$BI$20,$AJ$4)</f>
        <v>Rozhodčí:</v>
      </c>
      <c r="O50" s="99"/>
      <c r="P50" s="99"/>
      <c r="Q50" s="99"/>
      <c r="R50" s="99"/>
      <c r="S50" s="308" t="str">
        <f>INDEX($BG$42:$BI$42,$AJ$4)</f>
        <v>Branky</v>
      </c>
      <c r="T50" s="322"/>
      <c r="U50" s="322"/>
      <c r="V50" s="322"/>
      <c r="W50" s="322"/>
      <c r="X50" s="322"/>
      <c r="Y50" s="322"/>
      <c r="Z50" s="310"/>
      <c r="AA50" s="308" t="str">
        <f>INDEX($BG$43:$BI$43,$AJ$4)</f>
        <v>Poločas</v>
      </c>
      <c r="AB50" s="309"/>
      <c r="AC50" s="309"/>
      <c r="AD50" s="310"/>
      <c r="AE50" s="305" t="str">
        <f>INDEX($BG$44:$BI$44,$AJ$4)</f>
        <v>Výsledek</v>
      </c>
      <c r="AF50" s="306"/>
      <c r="AG50" s="307"/>
      <c r="BA50" t="s">
        <v>4</v>
      </c>
      <c r="BD50" t="s">
        <v>186</v>
      </c>
      <c r="BF50" s="84"/>
      <c r="BG50" s="185" t="s">
        <v>150</v>
      </c>
      <c r="BH50" s="185" t="s">
        <v>161</v>
      </c>
      <c r="BI50" s="185" t="s">
        <v>160</v>
      </c>
      <c r="BJ50" s="185"/>
    </row>
    <row r="51" spans="1:62" ht="18" hidden="1" customHeight="1">
      <c r="A51" s="321"/>
      <c r="B51" s="187" t="str">
        <f>IF($AM$24="","",VLOOKUP(2,$AM$24:$AR$26,2,0))</f>
        <v>TJ Sokol Šitbořice 2</v>
      </c>
      <c r="C51" s="189" t="s">
        <v>6</v>
      </c>
      <c r="D51" s="323" t="str">
        <f>IF($AM$33="","",VLOOKUP(1,$AM$33:$AR$35,2,0))</f>
        <v>TJ Sokol Šitbořice 3</v>
      </c>
      <c r="E51" s="298"/>
      <c r="F51" s="298"/>
      <c r="G51" s="298"/>
      <c r="H51" s="298"/>
      <c r="I51" s="298"/>
      <c r="J51" s="298"/>
      <c r="K51" s="298"/>
      <c r="L51" s="298"/>
      <c r="M51" s="299"/>
      <c r="N51" s="216" t="str">
        <f>IF('Pořadí 6 Teams_2x3_Spielplan'!F25="","",'Pořadí 6 Teams_2x3_Spielplan'!F25)</f>
        <v/>
      </c>
      <c r="P51" s="209"/>
      <c r="Q51" s="209"/>
      <c r="R51" s="209"/>
      <c r="S51" s="297"/>
      <c r="T51" s="298"/>
      <c r="U51" s="298"/>
      <c r="V51" s="299"/>
      <c r="W51" s="300"/>
      <c r="X51" s="301"/>
      <c r="Y51" s="301"/>
      <c r="Z51" s="302"/>
      <c r="AA51" s="303" t="str">
        <f>IF('Pořadí 6 Teams_2x3_Spielplan'!I25="","",'Pořadí 6 Teams_2x3_Spielplan'!I25)</f>
        <v/>
      </c>
      <c r="AB51" s="304"/>
      <c r="AC51" s="194" t="s">
        <v>6</v>
      </c>
      <c r="AD51" s="214" t="str">
        <f>IF('Pořadí 6 Teams_2x3_Spielplan'!K25="","",'Pořadí 6 Teams_2x3_Spielplan'!K25)</f>
        <v/>
      </c>
      <c r="AE51" s="212" t="str">
        <f>IF('Pořadí 6 Teams_2x3_Spielplan'!L25="","",'Pořadí 6 Teams_2x3_Spielplan'!L25)</f>
        <v/>
      </c>
      <c r="AF51" s="195" t="s">
        <v>6</v>
      </c>
      <c r="AG51" s="213" t="str">
        <f>IF('Pořadí 6 Teams_2x3_Spielplan'!N25="","",'Pořadí 6 Teams_2x3_Spielplan'!N25)</f>
        <v/>
      </c>
      <c r="AH51" s="245"/>
      <c r="AJ51" s="272" t="s">
        <v>189</v>
      </c>
      <c r="AM51" s="25">
        <f>BD51</f>
        <v>1</v>
      </c>
      <c r="AN51" s="25" t="str">
        <f>B51</f>
        <v>TJ Sokol Šitbořice 2</v>
      </c>
      <c r="AO51" s="25" t="str">
        <f>IF($AM$24="","",VLOOKUP(2,$AM$24:$AR$26,3,0))</f>
        <v>Vítek Doležal</v>
      </c>
      <c r="AP51" s="25">
        <f>IF($AM$24="","",VLOOKUP(2,$AM$24:$AR$26,4,0))</f>
        <v>0</v>
      </c>
      <c r="AQ51" s="25" t="str">
        <f>IF($AM$24="","",VLOOKUP(2,$AM$24:$AR$26,5,0))</f>
        <v>Mikuláš Doležal</v>
      </c>
      <c r="AR51" s="25">
        <f>IF($AM$24="","",VLOOKUP(2,$AM$24:$AR$26,6,0))</f>
        <v>0</v>
      </c>
      <c r="AS51" s="25"/>
      <c r="AT51" s="215" t="str">
        <f>B51</f>
        <v>TJ Sokol Šitbořice 2</v>
      </c>
      <c r="AU51" s="196" t="str">
        <f>AE51</f>
        <v/>
      </c>
      <c r="AV51" s="197" t="s">
        <v>6</v>
      </c>
      <c r="AW51" s="196" t="str">
        <f>AG51</f>
        <v/>
      </c>
      <c r="AX51" s="198" t="str">
        <f>AE52</f>
        <v/>
      </c>
      <c r="AY51" s="197" t="s">
        <v>6</v>
      </c>
      <c r="AZ51" s="198" t="str">
        <f>AG52</f>
        <v/>
      </c>
      <c r="BA51" s="199">
        <f>IF(AU51&gt;AW51,3,0)</f>
        <v>0</v>
      </c>
      <c r="BB51" s="200">
        <f>IF(AX51&gt;AZ51,3,0)</f>
        <v>0</v>
      </c>
      <c r="BC51" s="201">
        <f>BA51+BB51</f>
        <v>0</v>
      </c>
      <c r="BD51" s="202">
        <f>IF(AT51="","",RANK(BC51,$BC$51:$BC$52))</f>
        <v>1</v>
      </c>
      <c r="BF51" s="84"/>
      <c r="BG51" s="185"/>
      <c r="BH51" s="185"/>
      <c r="BI51" s="185"/>
    </row>
    <row r="52" spans="1:62" ht="18" hidden="1" customHeight="1">
      <c r="A52" s="219"/>
      <c r="B52" s="203"/>
      <c r="C52" s="204"/>
      <c r="D52" s="204"/>
      <c r="E52" s="205"/>
      <c r="F52" s="206"/>
      <c r="G52" s="204"/>
      <c r="H52" s="204"/>
      <c r="I52" s="207"/>
      <c r="J52" s="207"/>
      <c r="K52" s="207"/>
      <c r="L52" s="207"/>
      <c r="M52" s="207"/>
      <c r="N52" s="211" t="str">
        <f>INDEX($BG$45:$BI$45,$AJ$4)</f>
        <v>4M údery a konečný výsledek</v>
      </c>
      <c r="O52" s="190"/>
      <c r="P52" s="190"/>
      <c r="Q52" s="190"/>
      <c r="R52" s="191"/>
      <c r="S52" s="191"/>
      <c r="T52" s="191"/>
      <c r="U52" s="208"/>
      <c r="V52" s="192"/>
      <c r="W52" s="188"/>
      <c r="X52" s="193"/>
      <c r="Y52" s="193"/>
      <c r="Z52" s="190"/>
      <c r="AA52" s="303" t="str">
        <f>IF('Pořadí 6 Teams_2x3_Spielplan'!I26="","",'Pořadí 6 Teams_2x3_Spielplan'!I26)</f>
        <v/>
      </c>
      <c r="AB52" s="304"/>
      <c r="AC52" s="194" t="s">
        <v>6</v>
      </c>
      <c r="AD52" s="214" t="str">
        <f>IF('Pořadí 6 Teams_2x3_Spielplan'!K26="","",'Pořadí 6 Teams_2x3_Spielplan'!K26)</f>
        <v/>
      </c>
      <c r="AE52" s="250" t="str">
        <f>IF('Pořadí 6 Teams_2x3_Spielplan'!L26="","",'Pořadí 6 Teams_2x3_Spielplan'!L26)</f>
        <v/>
      </c>
      <c r="AF52" s="218" t="s">
        <v>6</v>
      </c>
      <c r="AG52" s="251" t="str">
        <f>IF('Pořadí 6 Teams_2x3_Spielplan'!N26="","",'Pořadí 6 Teams_2x3_Spielplan'!N26)</f>
        <v/>
      </c>
      <c r="AH52" s="245"/>
      <c r="AJ52" s="225" t="s">
        <v>212</v>
      </c>
      <c r="AM52" s="25">
        <f>BD52</f>
        <v>1</v>
      </c>
      <c r="AN52" s="25" t="str">
        <f>D51</f>
        <v>TJ Sokol Šitbořice 3</v>
      </c>
      <c r="AO52" s="25" t="str">
        <f>IF($AM$33="","",VLOOKUP(1,$AM$33:$AR$35,3,0))</f>
        <v>Václav Mayer</v>
      </c>
      <c r="AP52" s="25">
        <f>IF($AM$33="","",VLOOKUP(1,$AM$33:$AR$35,4,0))</f>
        <v>0</v>
      </c>
      <c r="AQ52" s="25" t="str">
        <f>IF($AM$33="","",VLOOKUP(1,$AM$33:$AR$35,5,0))</f>
        <v>Patrik Klain</v>
      </c>
      <c r="AR52" s="25">
        <f>IF($AM$33="","",VLOOKUP(1,$AM$33:$AR$35,6,0))</f>
        <v>0</v>
      </c>
      <c r="AS52" s="25"/>
      <c r="AT52" s="215" t="str">
        <f>D51</f>
        <v>TJ Sokol Šitbořice 3</v>
      </c>
      <c r="AU52" s="196" t="str">
        <f>AG51</f>
        <v/>
      </c>
      <c r="AV52" s="197" t="s">
        <v>6</v>
      </c>
      <c r="AW52" s="196" t="str">
        <f>AE51</f>
        <v/>
      </c>
      <c r="AX52" s="198" t="str">
        <f>AZ51</f>
        <v/>
      </c>
      <c r="AY52" s="197" t="s">
        <v>6</v>
      </c>
      <c r="AZ52" s="198" t="str">
        <f>AX51</f>
        <v/>
      </c>
      <c r="BA52" s="199">
        <f>IF(AU52&gt;AW52,3,0)</f>
        <v>0</v>
      </c>
      <c r="BB52" s="200">
        <f>IF(AX52&gt;AZ52,3,0)</f>
        <v>0</v>
      </c>
      <c r="BC52" s="201">
        <f>BA52+BB52</f>
        <v>0</v>
      </c>
      <c r="BD52" s="202">
        <f>IF(AT52="","",RANK(BC52,$BC$51:$BC$52))</f>
        <v>1</v>
      </c>
      <c r="BF52" s="84"/>
      <c r="BG52" s="185"/>
      <c r="BH52" s="185"/>
      <c r="BI52" s="185"/>
    </row>
    <row r="53" spans="1:62" ht="7.05" hidden="1" customHeight="1">
      <c r="A53" s="24"/>
      <c r="L53" s="25"/>
      <c r="BF53" s="84"/>
      <c r="BJ53" s="185"/>
    </row>
    <row r="54" spans="1:62" ht="7.05" hidden="1" customHeight="1">
      <c r="A54" s="24"/>
      <c r="L54" s="25"/>
      <c r="BF54" s="84"/>
      <c r="BJ54" s="185"/>
    </row>
    <row r="55" spans="1:62" hidden="1">
      <c r="A55" s="320" t="s">
        <v>17</v>
      </c>
      <c r="B55" s="217" t="str">
        <f>INDEX(BG55:BI55,$AJ$4)</f>
        <v>Utkání o 3. a 4. místo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210" t="str">
        <f>INDEX($BG$20:$BI$20,$AJ$4)</f>
        <v>Rozhodčí:</v>
      </c>
      <c r="O55" s="99"/>
      <c r="P55" s="99"/>
      <c r="Q55" s="99"/>
      <c r="R55" s="99"/>
      <c r="S55" s="308" t="str">
        <f>INDEX($BG$42:$BI$42,$AJ$4)</f>
        <v>Branky</v>
      </c>
      <c r="T55" s="322"/>
      <c r="U55" s="322"/>
      <c r="V55" s="322"/>
      <c r="W55" s="322"/>
      <c r="X55" s="322"/>
      <c r="Y55" s="322"/>
      <c r="Z55" s="310"/>
      <c r="AA55" s="308" t="str">
        <f>INDEX($BG$43:$BI$43,$AJ$4)</f>
        <v>Poločas</v>
      </c>
      <c r="AB55" s="309"/>
      <c r="AC55" s="309"/>
      <c r="AD55" s="310"/>
      <c r="AE55" s="305" t="str">
        <f>INDEX($BG$44:$BI$44,$AJ$4)</f>
        <v>Výsledek</v>
      </c>
      <c r="AF55" s="306"/>
      <c r="AG55" s="307"/>
      <c r="BA55" t="s">
        <v>4</v>
      </c>
      <c r="BD55" t="s">
        <v>186</v>
      </c>
      <c r="BF55" s="84"/>
      <c r="BG55" s="185" t="s">
        <v>151</v>
      </c>
      <c r="BH55" s="185" t="s">
        <v>157</v>
      </c>
      <c r="BI55" s="185" t="s">
        <v>158</v>
      </c>
      <c r="BJ55" s="185"/>
    </row>
    <row r="56" spans="1:62" ht="18" hidden="1" customHeight="1">
      <c r="A56" s="321"/>
      <c r="B56" s="187" t="e">
        <f>IF($AM$46="","",VLOOKUP(2,$AM$46:$AR$47,2,0))</f>
        <v>#N/A</v>
      </c>
      <c r="C56" s="189" t="s">
        <v>6</v>
      </c>
      <c r="D56" s="323" t="e">
        <f>IF($AM$51="","",VLOOKUP(2,$AM$51:$AR$52,2,0))</f>
        <v>#N/A</v>
      </c>
      <c r="E56" s="298"/>
      <c r="F56" s="298"/>
      <c r="G56" s="298"/>
      <c r="H56" s="298"/>
      <c r="I56" s="298"/>
      <c r="J56" s="298"/>
      <c r="K56" s="298"/>
      <c r="L56" s="298"/>
      <c r="M56" s="299"/>
      <c r="N56" s="216" t="str">
        <f>IF('Pořadí 6 Teams_2x3_Spielplan'!F29="","",'Pořadí 6 Teams_2x3_Spielplan'!F29)</f>
        <v/>
      </c>
      <c r="P56" s="209"/>
      <c r="Q56" s="209"/>
      <c r="R56" s="209"/>
      <c r="S56" s="297"/>
      <c r="T56" s="298"/>
      <c r="U56" s="298"/>
      <c r="V56" s="299"/>
      <c r="W56" s="300"/>
      <c r="X56" s="301"/>
      <c r="Y56" s="301"/>
      <c r="Z56" s="302"/>
      <c r="AA56" s="303" t="str">
        <f>IF('Pořadí 6 Teams_2x3_Spielplan'!I29="","",'Pořadí 6 Teams_2x3_Spielplan'!I29)</f>
        <v/>
      </c>
      <c r="AB56" s="304"/>
      <c r="AC56" s="194" t="s">
        <v>6</v>
      </c>
      <c r="AD56" s="214" t="str">
        <f>IF('Pořadí 6 Teams_2x3_Spielplan'!K29="","",'Pořadí 6 Teams_2x3_Spielplan'!K29)</f>
        <v/>
      </c>
      <c r="AE56" s="212" t="str">
        <f>IF('Pořadí 6 Teams_2x3_Spielplan'!L29="","",'Pořadí 6 Teams_2x3_Spielplan'!L29)</f>
        <v/>
      </c>
      <c r="AF56" s="195" t="s">
        <v>6</v>
      </c>
      <c r="AG56" s="213" t="str">
        <f>IF('Pořadí 6 Teams_2x3_Spielplan'!N29="","",'Pořadí 6 Teams_2x3_Spielplan'!N29)</f>
        <v/>
      </c>
      <c r="AH56" s="245"/>
      <c r="AJ56" s="272" t="s">
        <v>189</v>
      </c>
      <c r="AM56" s="25" t="e">
        <f>BD56</f>
        <v>#N/A</v>
      </c>
      <c r="AN56" s="25" t="e">
        <f>B56</f>
        <v>#N/A</v>
      </c>
      <c r="AO56" s="25" t="e">
        <f>IF($AM$46="","",VLOOKUP(2,$AM$46:$AR$47,3,0))</f>
        <v>#N/A</v>
      </c>
      <c r="AP56" s="25" t="e">
        <f>IF($AM$46="","",VLOOKUP(2,$AM$46:$AR$47,4,0))</f>
        <v>#N/A</v>
      </c>
      <c r="AQ56" s="25" t="e">
        <f>IF($AM$46="","",VLOOKUP(2,$AM$46:$AR$47,5,0))</f>
        <v>#N/A</v>
      </c>
      <c r="AR56" s="25" t="e">
        <f>IF($AM$46="","",VLOOKUP(2,$AM$46:$AR$47,6,0))</f>
        <v>#N/A</v>
      </c>
      <c r="AS56" s="25"/>
      <c r="AT56" s="215" t="e">
        <f>B56</f>
        <v>#N/A</v>
      </c>
      <c r="AU56" s="196" t="str">
        <f>AE56</f>
        <v/>
      </c>
      <c r="AV56" s="197" t="s">
        <v>6</v>
      </c>
      <c r="AW56" s="196" t="str">
        <f>AG56</f>
        <v/>
      </c>
      <c r="AX56" s="198" t="str">
        <f>AE57</f>
        <v/>
      </c>
      <c r="AY56" s="197" t="s">
        <v>6</v>
      </c>
      <c r="AZ56" s="198" t="str">
        <f>AG57</f>
        <v/>
      </c>
      <c r="BA56" s="199">
        <f>IF(AU56&gt;AW56,3,0)</f>
        <v>0</v>
      </c>
      <c r="BB56" s="200">
        <f>IF(AX56&gt;AZ56,3,0)</f>
        <v>0</v>
      </c>
      <c r="BC56" s="201">
        <f>BA56+BB56</f>
        <v>0</v>
      </c>
      <c r="BD56" s="202" t="e">
        <f>IF(AT56="","",RANK(BC56,$BC$56:$BC$57))</f>
        <v>#N/A</v>
      </c>
      <c r="BF56" s="84"/>
      <c r="BG56" s="185"/>
      <c r="BH56" s="185"/>
      <c r="BI56" s="185"/>
    </row>
    <row r="57" spans="1:62" ht="18" hidden="1" customHeight="1">
      <c r="A57" s="219"/>
      <c r="B57" s="203"/>
      <c r="C57" s="204"/>
      <c r="D57" s="204"/>
      <c r="E57" s="205"/>
      <c r="F57" s="206"/>
      <c r="G57" s="204"/>
      <c r="H57" s="204"/>
      <c r="I57" s="207"/>
      <c r="J57" s="207"/>
      <c r="K57" s="207"/>
      <c r="L57" s="207"/>
      <c r="M57" s="207"/>
      <c r="N57" s="211" t="str">
        <f>INDEX($BG$45:$BI$45,$AJ$4)</f>
        <v>4M údery a konečný výsledek</v>
      </c>
      <c r="O57" s="190"/>
      <c r="P57" s="190"/>
      <c r="Q57" s="190"/>
      <c r="R57" s="191"/>
      <c r="S57" s="191"/>
      <c r="T57" s="191"/>
      <c r="U57" s="208"/>
      <c r="V57" s="192"/>
      <c r="W57" s="188"/>
      <c r="X57" s="193"/>
      <c r="Y57" s="193"/>
      <c r="Z57" s="190"/>
      <c r="AA57" s="303" t="str">
        <f>IF('Pořadí 6 Teams_2x3_Spielplan'!I30="","",'Pořadí 6 Teams_2x3_Spielplan'!I30)</f>
        <v/>
      </c>
      <c r="AB57" s="304"/>
      <c r="AC57" s="194" t="s">
        <v>6</v>
      </c>
      <c r="AD57" s="214" t="str">
        <f>IF('Pořadí 6 Teams_2x3_Spielplan'!K30="","",'Pořadí 6 Teams_2x3_Spielplan'!K30)</f>
        <v/>
      </c>
      <c r="AE57" s="250" t="str">
        <f>IF('Pořadí 6 Teams_2x3_Spielplan'!L30="","",'Pořadí 6 Teams_2x3_Spielplan'!L30)</f>
        <v/>
      </c>
      <c r="AF57" s="218" t="s">
        <v>6</v>
      </c>
      <c r="AG57" s="251" t="str">
        <f>IF('Pořadí 6 Teams_2x3_Spielplan'!N30="","",'Pořadí 6 Teams_2x3_Spielplan'!N30)</f>
        <v/>
      </c>
      <c r="AH57" s="245"/>
      <c r="AJ57" s="225" t="s">
        <v>212</v>
      </c>
      <c r="AM57" s="25" t="e">
        <f>BD57</f>
        <v>#N/A</v>
      </c>
      <c r="AN57" s="25" t="e">
        <f>D56</f>
        <v>#N/A</v>
      </c>
      <c r="AO57" s="25" t="e">
        <f>IF($AM$51="","",VLOOKUP(2,$AM$51:$AR$52,3,0))</f>
        <v>#N/A</v>
      </c>
      <c r="AP57" s="25" t="e">
        <f>IF($AM$51="","",VLOOKUP(2,$AM$51:$AR$52,4,0))</f>
        <v>#N/A</v>
      </c>
      <c r="AQ57" s="25" t="e">
        <f>IF($AM$51="","",VLOOKUP(2,$AM$51:$AR$52,5,0))</f>
        <v>#N/A</v>
      </c>
      <c r="AR57" s="25" t="e">
        <f>IF($AM$51="","",VLOOKUP(2,$AM$51:$AR$52,6,0))</f>
        <v>#N/A</v>
      </c>
      <c r="AS57" s="25"/>
      <c r="AT57" s="215" t="e">
        <f>D56</f>
        <v>#N/A</v>
      </c>
      <c r="AU57" s="196" t="str">
        <f>AG56</f>
        <v/>
      </c>
      <c r="AV57" s="197" t="s">
        <v>6</v>
      </c>
      <c r="AW57" s="196" t="str">
        <f>AE56</f>
        <v/>
      </c>
      <c r="AX57" s="198" t="str">
        <f>AZ56</f>
        <v/>
      </c>
      <c r="AY57" s="197" t="s">
        <v>6</v>
      </c>
      <c r="AZ57" s="198" t="str">
        <f>AX56</f>
        <v/>
      </c>
      <c r="BA57" s="199">
        <f>IF(AU57&gt;AW57,3,0)</f>
        <v>0</v>
      </c>
      <c r="BB57" s="200">
        <f>IF(AX57&gt;AZ57,3,0)</f>
        <v>0</v>
      </c>
      <c r="BC57" s="201">
        <f>BA57+BB57</f>
        <v>0</v>
      </c>
      <c r="BD57" s="202" t="e">
        <f>IF(AT57="","",RANK(BC57,$BC$56:$BC$57))</f>
        <v>#N/A</v>
      </c>
      <c r="BF57" s="84"/>
      <c r="BG57" s="185"/>
      <c r="BH57" s="185"/>
      <c r="BI57" s="185"/>
    </row>
    <row r="58" spans="1:62" ht="7.05" hidden="1" customHeight="1">
      <c r="A58" s="24"/>
      <c r="L58" s="25"/>
      <c r="BF58" s="84"/>
      <c r="BJ58" s="185"/>
    </row>
    <row r="59" spans="1:62" hidden="1">
      <c r="A59" s="320" t="s">
        <v>18</v>
      </c>
      <c r="B59" s="217" t="str">
        <f>INDEX(BG59:BI59,$AJ$4)</f>
        <v>Utkání o 1. a 2. místo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210" t="str">
        <f>INDEX($BG$20:$BI$20,$AJ$4)</f>
        <v>Rozhodčí:</v>
      </c>
      <c r="O59" s="99"/>
      <c r="P59" s="99"/>
      <c r="Q59" s="99"/>
      <c r="R59" s="99"/>
      <c r="S59" s="308" t="str">
        <f>INDEX($BG$42:$BI$42,$AJ$4)</f>
        <v>Branky</v>
      </c>
      <c r="T59" s="309"/>
      <c r="U59" s="309"/>
      <c r="V59" s="309"/>
      <c r="W59" s="309"/>
      <c r="X59" s="309"/>
      <c r="Y59" s="309"/>
      <c r="Z59" s="327"/>
      <c r="AA59" s="308" t="str">
        <f>INDEX($BG$43:$BI$43,$AJ$4)</f>
        <v>Poločas</v>
      </c>
      <c r="AB59" s="309"/>
      <c r="AC59" s="309"/>
      <c r="AD59" s="327"/>
      <c r="AE59" s="305" t="str">
        <f>INDEX($BG$44:$BI$44,$AJ$4)</f>
        <v>Výsledek</v>
      </c>
      <c r="AF59" s="306"/>
      <c r="AG59" s="307"/>
      <c r="BA59" t="s">
        <v>4</v>
      </c>
      <c r="BD59" t="s">
        <v>186</v>
      </c>
      <c r="BF59" s="84"/>
      <c r="BG59" s="185" t="s">
        <v>208</v>
      </c>
      <c r="BH59" s="185" t="s">
        <v>209</v>
      </c>
      <c r="BI59" s="185" t="s">
        <v>210</v>
      </c>
      <c r="BJ59" s="185"/>
    </row>
    <row r="60" spans="1:62" ht="18" hidden="1" customHeight="1">
      <c r="A60" s="321"/>
      <c r="B60" s="187" t="str">
        <f>IF($AM$46="","",VLOOKUP(1,$AM$46:$AR$47,2,0))</f>
        <v>TJ Sokol Šitbořice 1</v>
      </c>
      <c r="C60" s="189" t="s">
        <v>6</v>
      </c>
      <c r="D60" s="323" t="str">
        <f>IF($AM$51="","",VLOOKUP(1,$AM$51:$AR$52,2,0))</f>
        <v>TJ Sokol Šitbořice 2</v>
      </c>
      <c r="E60" s="298"/>
      <c r="F60" s="298"/>
      <c r="G60" s="298"/>
      <c r="H60" s="298"/>
      <c r="I60" s="298"/>
      <c r="J60" s="298"/>
      <c r="K60" s="298"/>
      <c r="L60" s="298"/>
      <c r="M60" s="299"/>
      <c r="N60" s="216" t="str">
        <f>IF('Pořadí 6 Teams_2x3_Spielplan'!F33="","",'Pořadí 6 Teams_2x3_Spielplan'!F33)</f>
        <v/>
      </c>
      <c r="P60" s="209"/>
      <c r="Q60" s="209"/>
      <c r="R60" s="209"/>
      <c r="S60" s="297"/>
      <c r="T60" s="298"/>
      <c r="U60" s="298"/>
      <c r="V60" s="299"/>
      <c r="W60" s="300"/>
      <c r="X60" s="301"/>
      <c r="Y60" s="301"/>
      <c r="Z60" s="302"/>
      <c r="AA60" s="303" t="str">
        <f>IF('Pořadí 6 Teams_2x3_Spielplan'!I33="","",'Pořadí 6 Teams_2x3_Spielplan'!I33)</f>
        <v/>
      </c>
      <c r="AB60" s="304"/>
      <c r="AC60" s="194" t="s">
        <v>6</v>
      </c>
      <c r="AD60" s="214" t="str">
        <f>IF('Pořadí 6 Teams_2x3_Spielplan'!K33="","",'Pořadí 6 Teams_2x3_Spielplan'!K33)</f>
        <v/>
      </c>
      <c r="AE60" s="212" t="str">
        <f>IF('Pořadí 6 Teams_2x3_Spielplan'!L33="","",'Pořadí 6 Teams_2x3_Spielplan'!L33)</f>
        <v/>
      </c>
      <c r="AF60" s="195" t="s">
        <v>6</v>
      </c>
      <c r="AG60" s="213" t="str">
        <f>IF('Pořadí 6 Teams_2x3_Spielplan'!N33="","",'Pořadí 6 Teams_2x3_Spielplan'!N33)</f>
        <v/>
      </c>
      <c r="AH60" s="245"/>
      <c r="AJ60" s="272" t="s">
        <v>189</v>
      </c>
      <c r="AM60" s="25">
        <f>BD60</f>
        <v>1</v>
      </c>
      <c r="AN60" s="25" t="str">
        <f>B60</f>
        <v>TJ Sokol Šitbořice 1</v>
      </c>
      <c r="AO60" s="25" t="str">
        <f>IF($AM$46="","",VLOOKUP(1,$AM$46:$AR$47,3,0))</f>
        <v>Matěj Šabata</v>
      </c>
      <c r="AP60" s="25">
        <f>IF($AM$46="","",VLOOKUP(1,$AM$46:$AR$47,4,0))</f>
        <v>0</v>
      </c>
      <c r="AQ60" s="25" t="str">
        <f>IF($AM$46="","",VLOOKUP(1,$AM$46:$AR$47,5,0))</f>
        <v>Filip Kyzlink</v>
      </c>
      <c r="AR60" s="25">
        <f>IF($AM$46="","",VLOOKUP(1,$AM$46:$AR$47,6,0))</f>
        <v>0</v>
      </c>
      <c r="AS60" s="25"/>
      <c r="AT60" s="215" t="str">
        <f>B60</f>
        <v>TJ Sokol Šitbořice 1</v>
      </c>
      <c r="AU60" s="196" t="str">
        <f>AE60</f>
        <v/>
      </c>
      <c r="AV60" s="197" t="s">
        <v>6</v>
      </c>
      <c r="AW60" s="196" t="str">
        <f>AG60</f>
        <v/>
      </c>
      <c r="AX60" s="198" t="str">
        <f>AE61</f>
        <v/>
      </c>
      <c r="AY60" s="197" t="s">
        <v>6</v>
      </c>
      <c r="AZ60" s="198" t="str">
        <f>AG61</f>
        <v/>
      </c>
      <c r="BA60" s="199">
        <f>IF(AU60&gt;AW60,3,0)</f>
        <v>0</v>
      </c>
      <c r="BB60" s="200">
        <f>IF(AX60&gt;AZ60,3,0)</f>
        <v>0</v>
      </c>
      <c r="BC60" s="201">
        <f>BA60+BB60</f>
        <v>0</v>
      </c>
      <c r="BD60" s="202">
        <f>IF(AT60="","",RANK(BC60,$BC$60:$BC$61))</f>
        <v>1</v>
      </c>
      <c r="BF60" s="84"/>
      <c r="BG60" s="185"/>
      <c r="BH60" s="185"/>
      <c r="BI60" s="185"/>
    </row>
    <row r="61" spans="1:62" ht="18" hidden="1" customHeight="1">
      <c r="A61" s="219"/>
      <c r="B61" s="203"/>
      <c r="C61" s="204"/>
      <c r="D61" s="204"/>
      <c r="E61" s="205"/>
      <c r="F61" s="206"/>
      <c r="G61" s="204"/>
      <c r="H61" s="204"/>
      <c r="I61" s="207"/>
      <c r="J61" s="207"/>
      <c r="K61" s="207"/>
      <c r="L61" s="207"/>
      <c r="M61" s="207"/>
      <c r="N61" s="211" t="str">
        <f>INDEX($BG$45:$BI$45,$AJ$4)</f>
        <v>4M údery a konečný výsledek</v>
      </c>
      <c r="O61" s="190"/>
      <c r="P61" s="190"/>
      <c r="Q61" s="190"/>
      <c r="R61" s="191"/>
      <c r="S61" s="191"/>
      <c r="T61" s="191"/>
      <c r="U61" s="208"/>
      <c r="V61" s="192"/>
      <c r="W61" s="188"/>
      <c r="X61" s="193"/>
      <c r="Y61" s="193"/>
      <c r="Z61" s="190"/>
      <c r="AA61" s="303" t="str">
        <f>IF('Pořadí 6 Teams_2x3_Spielplan'!I34="","",'Pořadí 6 Teams_2x3_Spielplan'!I34)</f>
        <v/>
      </c>
      <c r="AB61" s="304"/>
      <c r="AC61" s="194" t="s">
        <v>6</v>
      </c>
      <c r="AD61" s="214" t="str">
        <f>IF('Pořadí 6 Teams_2x3_Spielplan'!K34="","",'Pořadí 6 Teams_2x3_Spielplan'!K34)</f>
        <v/>
      </c>
      <c r="AE61" s="250" t="str">
        <f>IF('Pořadí 6 Teams_2x3_Spielplan'!L34="","",'Pořadí 6 Teams_2x3_Spielplan'!L34)</f>
        <v/>
      </c>
      <c r="AF61" s="218" t="s">
        <v>6</v>
      </c>
      <c r="AG61" s="251" t="str">
        <f>IF('Pořadí 6 Teams_2x3_Spielplan'!N34="","",'Pořadí 6 Teams_2x3_Spielplan'!N34)</f>
        <v/>
      </c>
      <c r="AH61" s="245"/>
      <c r="AJ61" s="225" t="s">
        <v>212</v>
      </c>
      <c r="AM61" s="25">
        <f>BD61</f>
        <v>1</v>
      </c>
      <c r="AN61" s="25" t="str">
        <f>D60</f>
        <v>TJ Sokol Šitbořice 2</v>
      </c>
      <c r="AO61" s="25" t="str">
        <f>IF($AM$51="","",VLOOKUP(1,$AM$51:$AR$52,3,0))</f>
        <v>Vítek Doležal</v>
      </c>
      <c r="AP61" s="25">
        <f>IF($AM$51="","",VLOOKUP(1,$AM$51:$AR$52,4,0))</f>
        <v>0</v>
      </c>
      <c r="AQ61" s="25" t="str">
        <f>IF($AM$51="","",VLOOKUP(1,$AM$51:$AR$52,5,0))</f>
        <v>Mikuláš Doležal</v>
      </c>
      <c r="AR61" s="25">
        <f>IF($AM$51="","",VLOOKUP(1,$AM$51:$AR$52,6,0))</f>
        <v>0</v>
      </c>
      <c r="AS61" s="25"/>
      <c r="AT61" s="215" t="str">
        <f>D60</f>
        <v>TJ Sokol Šitbořice 2</v>
      </c>
      <c r="AU61" s="196" t="str">
        <f>AG60</f>
        <v/>
      </c>
      <c r="AV61" s="197" t="s">
        <v>6</v>
      </c>
      <c r="AW61" s="196" t="str">
        <f>AE60</f>
        <v/>
      </c>
      <c r="AX61" s="198" t="str">
        <f>AZ60</f>
        <v/>
      </c>
      <c r="AY61" s="197" t="s">
        <v>6</v>
      </c>
      <c r="AZ61" s="198" t="str">
        <f>AX60</f>
        <v/>
      </c>
      <c r="BA61" s="199">
        <f>IF(AU61&gt;AW61,3,0)</f>
        <v>0</v>
      </c>
      <c r="BB61" s="200">
        <f>IF(AX61&gt;AZ61,3,0)</f>
        <v>0</v>
      </c>
      <c r="BC61" s="201">
        <f>BA61+BB61</f>
        <v>0</v>
      </c>
      <c r="BD61" s="202">
        <f>IF(AT61="","",RANK(BC61,$BC$60:$BC$61))</f>
        <v>1</v>
      </c>
      <c r="BF61" s="84"/>
      <c r="BG61" s="185"/>
      <c r="BH61" s="185"/>
      <c r="BI61" s="185"/>
    </row>
    <row r="62" spans="1:62" ht="4.95" hidden="1" customHeight="1"/>
    <row r="63" spans="1:62" ht="15.45" customHeight="1" thickBot="1"/>
    <row r="64" spans="1:62" ht="24" customHeight="1" thickBot="1">
      <c r="A64" s="324" t="str">
        <f>INDEX(BG29:BI29,$AJ$4)</f>
        <v>Konečné pořadí</v>
      </c>
      <c r="B64" s="333"/>
      <c r="C64" s="333"/>
      <c r="D64" s="333"/>
      <c r="E64" s="333"/>
      <c r="F64" s="333"/>
      <c r="G64" s="333"/>
      <c r="H64" s="334"/>
      <c r="K64" s="70"/>
    </row>
    <row r="65" spans="1:36" ht="10.5" customHeight="1" thickBot="1"/>
    <row r="66" spans="1:36" ht="13.8" thickBot="1">
      <c r="A66" s="221" t="str">
        <f>INDEX(BG30:BI30,$AJ$4)</f>
        <v>Poř</v>
      </c>
      <c r="B66" s="338" t="str">
        <f>INDEX(BG13:BI13,$AJ$4)</f>
        <v>Těl. spolek - klub</v>
      </c>
      <c r="C66" s="339"/>
      <c r="D66" s="339"/>
      <c r="E66" s="340"/>
      <c r="F66" s="328" t="str">
        <f>INDEX(BG14:BI14,$AJ$4)</f>
        <v>Jméno</v>
      </c>
      <c r="G66" s="329"/>
      <c r="H66" s="329"/>
      <c r="I66" s="329"/>
      <c r="J66" s="329">
        <f>INDEX(BO67:BP67,$AJ$4)</f>
        <v>0</v>
      </c>
      <c r="K66" s="329"/>
      <c r="L66" s="329"/>
      <c r="M66" s="329"/>
      <c r="N66" s="329">
        <f>INDEX(BS67:BT67,$AJ$4)</f>
        <v>0</v>
      </c>
      <c r="O66" s="329"/>
      <c r="P66" s="329"/>
      <c r="Q66" s="330"/>
      <c r="R66" s="328" t="str">
        <f>INDEX(BG15:BI15,$AJ$4)</f>
        <v>UCI-ID</v>
      </c>
      <c r="S66" s="329"/>
      <c r="T66" s="329"/>
      <c r="U66" s="329"/>
      <c r="V66" s="330"/>
      <c r="W66" s="328" t="str">
        <f>INDEX(BG14:BI14,$AJ$4)</f>
        <v>Jméno</v>
      </c>
      <c r="X66" s="329"/>
      <c r="Y66" s="329"/>
      <c r="Z66" s="329"/>
      <c r="AA66" s="329">
        <f>INDEX(CF67:CG67,$AJ$4)</f>
        <v>0</v>
      </c>
      <c r="AB66" s="329"/>
      <c r="AC66" s="329"/>
      <c r="AD66" s="329"/>
      <c r="AE66" s="329">
        <f>INDEX(CJ67:CK67,$AJ$4)</f>
        <v>0</v>
      </c>
      <c r="AF66" s="330"/>
      <c r="AG66" s="328" t="str">
        <f>INDEX(BG15:BI15,$AJ$4)</f>
        <v>UCI-ID</v>
      </c>
      <c r="AH66" s="331"/>
      <c r="AJ66" s="77" t="s">
        <v>198</v>
      </c>
    </row>
    <row r="67" spans="1:36" ht="18" customHeight="1">
      <c r="A67" s="220" t="s">
        <v>8</v>
      </c>
      <c r="B67" s="142" t="str">
        <f>IF($AM$60="","",VLOOKUP(1,$AM$60:$AR$61,2,0))</f>
        <v>TJ Sokol Šitbořice 1</v>
      </c>
      <c r="C67" s="143"/>
      <c r="D67" s="143"/>
      <c r="E67" s="144"/>
      <c r="F67" s="244" t="str">
        <f>IF($AM$60="","",VLOOKUP(1,$AM$60:$AR$61,3,0))</f>
        <v>Matěj Šabata</v>
      </c>
      <c r="G67" s="235"/>
      <c r="H67" s="235"/>
      <c r="I67" s="236"/>
      <c r="J67" s="236"/>
      <c r="K67" s="236"/>
      <c r="L67" s="236"/>
      <c r="M67" s="236"/>
      <c r="N67" s="236"/>
      <c r="O67" s="236"/>
      <c r="P67" s="236"/>
      <c r="Q67" s="240"/>
      <c r="R67" s="237">
        <f>IF($AM$60="","",VLOOKUP(1,$AM$60:$AR$61,4,0))</f>
        <v>0</v>
      </c>
      <c r="S67" s="237"/>
      <c r="T67" s="237"/>
      <c r="U67" s="238"/>
      <c r="V67" s="239"/>
      <c r="W67" s="235" t="str">
        <f>IF($AM$60="","",VLOOKUP(1,$AM$60:$AR$61,5,0))</f>
        <v>Filip Kyzlink</v>
      </c>
      <c r="X67" s="235"/>
      <c r="Y67" s="235"/>
      <c r="Z67" s="236"/>
      <c r="AA67" s="236"/>
      <c r="AB67" s="236"/>
      <c r="AC67" s="236"/>
      <c r="AD67" s="236"/>
      <c r="AE67" s="122"/>
      <c r="AF67" s="240"/>
      <c r="AG67" s="237">
        <f>IF($AM$60="","",VLOOKUP(1,$AM$60:$AR$61,6,0))</f>
        <v>0</v>
      </c>
      <c r="AH67" s="239"/>
      <c r="AJ67" s="78" t="s">
        <v>195</v>
      </c>
    </row>
    <row r="68" spans="1:36" ht="18" customHeight="1">
      <c r="A68" s="76" t="s">
        <v>9</v>
      </c>
      <c r="B68" s="142" t="s">
        <v>247</v>
      </c>
      <c r="C68" s="143"/>
      <c r="D68" s="143"/>
      <c r="E68" s="144"/>
      <c r="F68" s="244" t="s">
        <v>248</v>
      </c>
      <c r="G68" s="235"/>
      <c r="H68" s="235"/>
      <c r="I68" s="236"/>
      <c r="J68" s="236"/>
      <c r="K68" s="236"/>
      <c r="L68" s="236"/>
      <c r="M68" s="236"/>
      <c r="N68" s="236"/>
      <c r="O68" s="236"/>
      <c r="P68" s="236"/>
      <c r="Q68" s="240"/>
      <c r="R68" s="237"/>
      <c r="S68" s="237"/>
      <c r="T68" s="237"/>
      <c r="U68" s="238"/>
      <c r="V68" s="239"/>
      <c r="W68" s="235" t="s">
        <v>249</v>
      </c>
      <c r="X68" s="235"/>
      <c r="Y68" s="235"/>
      <c r="Z68" s="236"/>
      <c r="AA68" s="236"/>
      <c r="AB68" s="236"/>
      <c r="AC68" s="236"/>
      <c r="AD68" s="236"/>
      <c r="AE68" s="122"/>
      <c r="AF68" s="240"/>
      <c r="AG68" s="237"/>
      <c r="AH68" s="239"/>
    </row>
    <row r="69" spans="1:36" ht="18" customHeight="1">
      <c r="A69" s="76" t="s">
        <v>13</v>
      </c>
      <c r="B69" s="142" t="s">
        <v>238</v>
      </c>
      <c r="C69" s="143"/>
      <c r="D69" s="143"/>
      <c r="E69" s="144"/>
      <c r="F69" s="244" t="s">
        <v>239</v>
      </c>
      <c r="G69" s="235"/>
      <c r="H69" s="235"/>
      <c r="I69" s="236"/>
      <c r="J69" s="236"/>
      <c r="K69" s="236"/>
      <c r="L69" s="236"/>
      <c r="M69" s="236"/>
      <c r="N69" s="236"/>
      <c r="O69" s="236"/>
      <c r="P69" s="236"/>
      <c r="Q69" s="240"/>
      <c r="R69" s="237"/>
      <c r="S69" s="237"/>
      <c r="T69" s="237"/>
      <c r="U69" s="238"/>
      <c r="V69" s="239"/>
      <c r="W69" s="235" t="s">
        <v>240</v>
      </c>
      <c r="X69" s="235"/>
      <c r="Y69" s="235"/>
      <c r="Z69" s="236"/>
      <c r="AA69" s="236"/>
      <c r="AB69" s="236"/>
      <c r="AC69" s="236"/>
      <c r="AD69" s="236"/>
      <c r="AE69" s="122"/>
      <c r="AF69" s="240"/>
      <c r="AG69" s="237"/>
      <c r="AH69" s="239"/>
    </row>
    <row r="70" spans="1:36" ht="18" customHeight="1">
      <c r="A70" s="76" t="s">
        <v>12</v>
      </c>
      <c r="B70" s="142" t="s">
        <v>260</v>
      </c>
      <c r="C70" s="143"/>
      <c r="D70" s="143"/>
      <c r="E70" s="144"/>
      <c r="F70" s="244" t="s">
        <v>251</v>
      </c>
      <c r="G70" s="235"/>
      <c r="H70" s="235"/>
      <c r="I70" s="236"/>
      <c r="J70" s="236"/>
      <c r="K70" s="236"/>
      <c r="L70" s="236"/>
      <c r="M70" s="236"/>
      <c r="N70" s="236"/>
      <c r="O70" s="236"/>
      <c r="P70" s="236"/>
      <c r="Q70" s="240"/>
      <c r="R70" s="237"/>
      <c r="S70" s="237"/>
      <c r="T70" s="237"/>
      <c r="U70" s="238"/>
      <c r="V70" s="239"/>
      <c r="W70" s="235" t="s">
        <v>252</v>
      </c>
      <c r="X70" s="235"/>
      <c r="Y70" s="235"/>
      <c r="Z70" s="236"/>
      <c r="AA70" s="236"/>
      <c r="AB70" s="236"/>
      <c r="AC70" s="236"/>
      <c r="AD70" s="236"/>
      <c r="AE70" s="122"/>
      <c r="AF70" s="240"/>
      <c r="AG70" s="237"/>
      <c r="AH70" s="239"/>
    </row>
    <row r="71" spans="1:36" ht="18" customHeight="1">
      <c r="A71" s="76" t="s">
        <v>10</v>
      </c>
      <c r="B71" s="142" t="s">
        <v>253</v>
      </c>
      <c r="C71" s="143"/>
      <c r="D71" s="143"/>
      <c r="E71" s="144"/>
      <c r="F71" s="244" t="s">
        <v>261</v>
      </c>
      <c r="G71" s="235"/>
      <c r="H71" s="235"/>
      <c r="I71" s="236"/>
      <c r="J71" s="236"/>
      <c r="K71" s="236"/>
      <c r="L71" s="236"/>
      <c r="M71" s="236"/>
      <c r="N71" s="236"/>
      <c r="O71" s="236"/>
      <c r="P71" s="236"/>
      <c r="Q71" s="240"/>
      <c r="R71" s="237">
        <f>IF($AM$42="","",VLOOKUP(1,$AM$42:$AR$43,4,0))</f>
        <v>0</v>
      </c>
      <c r="S71" s="237"/>
      <c r="T71" s="237"/>
      <c r="U71" s="238"/>
      <c r="V71" s="239"/>
      <c r="W71" s="235" t="s">
        <v>255</v>
      </c>
      <c r="X71" s="235"/>
      <c r="Y71" s="235"/>
      <c r="Z71" s="236"/>
      <c r="AA71" s="236"/>
      <c r="AB71" s="236"/>
      <c r="AC71" s="236"/>
      <c r="AD71" s="236"/>
      <c r="AE71" s="122"/>
      <c r="AF71" s="240"/>
      <c r="AG71" s="237">
        <f>IF($AM$42="","",VLOOKUP(1,$AM$42:$AR$43,6,0))</f>
        <v>0</v>
      </c>
      <c r="AH71" s="239"/>
    </row>
    <row r="72" spans="1:36" ht="18" customHeight="1">
      <c r="A72" s="76" t="s">
        <v>11</v>
      </c>
      <c r="B72" s="142" t="s">
        <v>241</v>
      </c>
      <c r="C72" s="143"/>
      <c r="D72" s="143"/>
      <c r="E72" s="144"/>
      <c r="F72" s="244" t="s">
        <v>242</v>
      </c>
      <c r="G72" s="235"/>
      <c r="H72" s="235"/>
      <c r="I72" s="236"/>
      <c r="J72" s="236"/>
      <c r="K72" s="236"/>
      <c r="L72" s="236"/>
      <c r="M72" s="236"/>
      <c r="N72" s="236"/>
      <c r="O72" s="236"/>
      <c r="P72" s="236"/>
      <c r="Q72" s="240"/>
      <c r="R72" s="237"/>
      <c r="S72" s="237"/>
      <c r="T72" s="237"/>
      <c r="U72" s="238"/>
      <c r="V72" s="239"/>
      <c r="W72" s="235" t="s">
        <v>262</v>
      </c>
      <c r="X72" s="235"/>
      <c r="Y72" s="235"/>
      <c r="Z72" s="236"/>
      <c r="AA72" s="236"/>
      <c r="AB72" s="236"/>
      <c r="AC72" s="236"/>
      <c r="AD72" s="236"/>
      <c r="AE72" s="122"/>
      <c r="AF72" s="240"/>
      <c r="AG72" s="237"/>
      <c r="AH72" s="239"/>
    </row>
    <row r="73" spans="1:36" ht="10.5" customHeight="1" thickBot="1"/>
    <row r="74" spans="1:36" ht="24" customHeight="1" thickBot="1">
      <c r="A74" s="324" t="str">
        <f>INDEX(BG16:BI16,$AJ$4)</f>
        <v>Rozhodčí</v>
      </c>
      <c r="B74" s="325"/>
      <c r="C74" s="325"/>
      <c r="D74" s="325"/>
      <c r="E74" s="325"/>
      <c r="F74" s="325"/>
      <c r="G74" s="325"/>
      <c r="H74" s="326"/>
    </row>
    <row r="75" spans="1:36" ht="6" customHeight="1"/>
    <row r="76" spans="1:36" ht="16.95" customHeight="1">
      <c r="A76" s="3"/>
      <c r="B76" s="4" t="str">
        <f>INDEX(BG17:BI17,$AJ$4)</f>
        <v>Hlavní rozhodčí:</v>
      </c>
      <c r="C76" s="105" t="s">
        <v>256</v>
      </c>
      <c r="D76" s="135"/>
      <c r="E76" s="10"/>
      <c r="F76" s="10"/>
      <c r="G76" s="9"/>
      <c r="H76" s="10"/>
      <c r="I76" s="10"/>
      <c r="J76" s="10"/>
      <c r="K76" s="12"/>
      <c r="L76" s="10"/>
      <c r="M76" s="10"/>
      <c r="N76" s="10"/>
      <c r="O76" s="10"/>
      <c r="R76" s="4"/>
      <c r="U76" s="95" t="str">
        <f>INDEX(BG20:BI20,$AJ$4)</f>
        <v>Rozhodčí:</v>
      </c>
      <c r="W76" s="105" t="s">
        <v>257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6" ht="16.95" customHeight="1">
      <c r="A77" s="3"/>
      <c r="B77" s="4" t="str">
        <f>INDEX(BG18:BI18,$AJ$4)</f>
        <v>Časoměřič:</v>
      </c>
      <c r="C77" s="105" t="s">
        <v>256</v>
      </c>
      <c r="D77" s="135"/>
      <c r="E77" s="10"/>
      <c r="F77" s="10"/>
      <c r="G77" s="10"/>
      <c r="H77" s="10"/>
      <c r="I77" s="10"/>
      <c r="J77" s="10"/>
      <c r="K77" s="12"/>
      <c r="L77" s="10"/>
      <c r="M77" s="10"/>
      <c r="N77" s="10"/>
      <c r="O77" s="10"/>
      <c r="W77" s="105" t="s">
        <v>258</v>
      </c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6" ht="16.95" customHeight="1">
      <c r="A78" s="3"/>
      <c r="B78" s="4" t="str">
        <f>INDEX(BG19:BI19,$AJ$4)</f>
        <v>Zapisovatel:</v>
      </c>
      <c r="C78" s="105" t="s">
        <v>256</v>
      </c>
      <c r="D78" s="135"/>
      <c r="E78" s="10"/>
      <c r="F78" s="10"/>
      <c r="G78" s="10"/>
      <c r="H78" s="10"/>
      <c r="I78" s="10"/>
      <c r="J78" s="10"/>
      <c r="K78" s="12"/>
      <c r="L78" s="10"/>
      <c r="M78" s="10"/>
      <c r="N78" s="10"/>
      <c r="O78" s="10"/>
      <c r="W78" s="105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6" ht="16.95" customHeight="1">
      <c r="A79" s="3"/>
      <c r="B79" s="4"/>
      <c r="C79" s="22"/>
      <c r="D79" s="7"/>
      <c r="E79" s="7"/>
      <c r="F79" s="7"/>
      <c r="G79" s="7"/>
      <c r="H79" s="7"/>
      <c r="I79" s="7"/>
      <c r="J79" s="7"/>
      <c r="K79" s="22"/>
      <c r="L79" s="7"/>
      <c r="M79" s="7"/>
      <c r="N79" s="7"/>
      <c r="O79" s="7"/>
      <c r="W79" s="23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6" ht="7.05" customHeight="1" thickBot="1"/>
    <row r="81" spans="1:34" ht="22.5" customHeight="1" thickBot="1">
      <c r="A81" s="324" t="str">
        <f>INDEX(BG26:BI26,$AJ$4)</f>
        <v>Různé</v>
      </c>
      <c r="B81" s="325"/>
      <c r="C81" s="325"/>
      <c r="D81" s="325"/>
      <c r="E81" s="325"/>
      <c r="F81" s="325"/>
      <c r="G81" s="325"/>
      <c r="H81" s="326"/>
      <c r="K81" s="13"/>
    </row>
    <row r="82" spans="1:34" ht="18" customHeight="1">
      <c r="A82" s="11"/>
      <c r="B82" s="10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18" hidden="1" customHeight="1">
      <c r="A83" s="11"/>
      <c r="B83" s="107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 ht="18" customHeight="1">
      <c r="A84" s="11"/>
      <c r="B84" s="107" t="s">
        <v>263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ht="18" hidden="1" customHeight="1">
      <c r="A85" s="11"/>
      <c r="B85" s="116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ht="18" customHeight="1">
      <c r="A86" s="11"/>
      <c r="B86" s="116" t="s">
        <v>199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ht="13.8">
      <c r="B87" s="4" t="str">
        <f>INDEX(BG28:BI28,$AJ$4)</f>
        <v>Za pořadatele:</v>
      </c>
      <c r="Q87" s="4" t="str">
        <f>INDEX(BG16:BI16,$AJ$4)</f>
        <v>Rozhodčí</v>
      </c>
    </row>
  </sheetData>
  <mergeCells count="94">
    <mergeCell ref="AG14:AH14"/>
    <mergeCell ref="C4:AH4"/>
    <mergeCell ref="AG12:AH12"/>
    <mergeCell ref="AG13:AH13"/>
    <mergeCell ref="AG15:AH15"/>
    <mergeCell ref="K6:AA6"/>
    <mergeCell ref="R15:V15"/>
    <mergeCell ref="A21:W21"/>
    <mergeCell ref="T5:AF5"/>
    <mergeCell ref="C7:D7"/>
    <mergeCell ref="F7:G7"/>
    <mergeCell ref="B12:E12"/>
    <mergeCell ref="R14:V14"/>
    <mergeCell ref="C5:K5"/>
    <mergeCell ref="R12:V12"/>
    <mergeCell ref="A10:H10"/>
    <mergeCell ref="R13:V13"/>
    <mergeCell ref="R19:V19"/>
    <mergeCell ref="R16:V16"/>
    <mergeCell ref="F12:O12"/>
    <mergeCell ref="W12:AD12"/>
    <mergeCell ref="AG19:AH19"/>
    <mergeCell ref="R18:V18"/>
    <mergeCell ref="A81:H81"/>
    <mergeCell ref="R23:T23"/>
    <mergeCell ref="U32:W32"/>
    <mergeCell ref="A64:H64"/>
    <mergeCell ref="A39:X39"/>
    <mergeCell ref="D46:M46"/>
    <mergeCell ref="D51:M51"/>
    <mergeCell ref="A50:A51"/>
    <mergeCell ref="S50:Z50"/>
    <mergeCell ref="B66:E66"/>
    <mergeCell ref="F66:Q66"/>
    <mergeCell ref="R66:V66"/>
    <mergeCell ref="U23:W23"/>
    <mergeCell ref="AA41:AD41"/>
    <mergeCell ref="AE41:AG41"/>
    <mergeCell ref="S42:V42"/>
    <mergeCell ref="W42:Z42"/>
    <mergeCell ref="AA43:AB43"/>
    <mergeCell ref="W66:AF66"/>
    <mergeCell ref="AA52:AB52"/>
    <mergeCell ref="AE45:AG45"/>
    <mergeCell ref="AG66:AH66"/>
    <mergeCell ref="AA42:AB42"/>
    <mergeCell ref="AE59:AG59"/>
    <mergeCell ref="AE55:AG55"/>
    <mergeCell ref="S56:V56"/>
    <mergeCell ref="A74:H74"/>
    <mergeCell ref="A59:A60"/>
    <mergeCell ref="S59:Z59"/>
    <mergeCell ref="A55:A56"/>
    <mergeCell ref="AA61:AB61"/>
    <mergeCell ref="D60:M60"/>
    <mergeCell ref="AA59:AD59"/>
    <mergeCell ref="S55:Z55"/>
    <mergeCell ref="AA55:AD55"/>
    <mergeCell ref="W56:Z56"/>
    <mergeCell ref="AA56:AB56"/>
    <mergeCell ref="D56:M56"/>
    <mergeCell ref="AA57:AB57"/>
    <mergeCell ref="S60:V60"/>
    <mergeCell ref="W60:Z60"/>
    <mergeCell ref="AA60:AB60"/>
    <mergeCell ref="X32:Z32"/>
    <mergeCell ref="A45:A46"/>
    <mergeCell ref="S46:V46"/>
    <mergeCell ref="W46:Z46"/>
    <mergeCell ref="S45:Z45"/>
    <mergeCell ref="A41:A42"/>
    <mergeCell ref="S41:Z41"/>
    <mergeCell ref="D42:M42"/>
    <mergeCell ref="AG16:AH16"/>
    <mergeCell ref="S51:V51"/>
    <mergeCell ref="W51:Z51"/>
    <mergeCell ref="AA51:AB51"/>
    <mergeCell ref="AE50:AG50"/>
    <mergeCell ref="AA50:AD50"/>
    <mergeCell ref="AA46:AB46"/>
    <mergeCell ref="AA45:AD45"/>
    <mergeCell ref="AA47:AB47"/>
    <mergeCell ref="A30:W30"/>
    <mergeCell ref="X23:Z23"/>
    <mergeCell ref="AG18:AH18"/>
    <mergeCell ref="R17:V17"/>
    <mergeCell ref="AG17:AH17"/>
    <mergeCell ref="R32:T32"/>
    <mergeCell ref="O23:Q23"/>
    <mergeCell ref="I23:K23"/>
    <mergeCell ref="I32:K32"/>
    <mergeCell ref="L32:N32"/>
    <mergeCell ref="O32:Q32"/>
    <mergeCell ref="L23:N23"/>
  </mergeCells>
  <conditionalFormatting sqref="AH24:AH26">
    <cfRule type="duplicateValues" dxfId="6" priority="10" stopIfTrue="1"/>
  </conditionalFormatting>
  <conditionalFormatting sqref="AH33:AH35">
    <cfRule type="duplicateValues" dxfId="5" priority="11" stopIfTrue="1"/>
  </conditionalFormatting>
  <conditionalFormatting sqref="AH43">
    <cfRule type="duplicateValues" dxfId="4" priority="3" stopIfTrue="1"/>
  </conditionalFormatting>
  <conditionalFormatting sqref="AH47">
    <cfRule type="duplicateValues" dxfId="3" priority="6" stopIfTrue="1"/>
  </conditionalFormatting>
  <conditionalFormatting sqref="AH52">
    <cfRule type="duplicateValues" dxfId="2" priority="4" stopIfTrue="1"/>
  </conditionalFormatting>
  <conditionalFormatting sqref="AH57">
    <cfRule type="duplicateValues" dxfId="1" priority="2" stopIfTrue="1"/>
  </conditionalFormatting>
  <conditionalFormatting sqref="AH61">
    <cfRule type="duplicateValues" dxfId="0" priority="1" stopIfTrue="1"/>
  </conditionalFormatting>
  <dataValidations count="2">
    <dataValidation type="list" allowBlank="1" showInputMessage="1" promptTitle="Doba hry:" prompt="Zadej počet minut rozbalovacím tlačítkem" sqref="U7" xr:uid="{00000000-0002-0000-0000-000000000000}">
      <formula1>$AN$3:$AN$6</formula1>
    </dataValidation>
    <dataValidation type="list" allowBlank="1" showInputMessage="1" promptTitle="Seznam klubů:" prompt="Zadej spolek - klub rozbalovacím tlačítkem" sqref="K6:AA6" xr:uid="{00000000-0002-0000-0000-000001000000}">
      <formula1>$AN$8:$AN$21</formula1>
    </dataValidation>
  </dataValidations>
  <printOptions horizontalCentered="1"/>
  <pageMargins left="0.31496062992125984" right="0.27559055118110237" top="0.31" bottom="0.4" header="0.23622047244094491" footer="0.3"/>
  <pageSetup paperSize="9" scale="90" orientation="portrait" r:id="rId1"/>
  <headerFooter alignWithMargins="0">
    <oddFooter>&amp;C&amp;P&amp;R&amp;A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0"/>
  <sheetViews>
    <sheetView showGridLines="0" zoomScale="80" zoomScaleNormal="80" workbookViewId="0">
      <selection activeCell="N6" sqref="N6:N11"/>
    </sheetView>
  </sheetViews>
  <sheetFormatPr defaultRowHeight="13.2"/>
  <cols>
    <col min="1" max="1" width="4.77734375" customWidth="1"/>
    <col min="2" max="2" width="5" customWidth="1"/>
    <col min="3" max="3" width="22" customWidth="1"/>
    <col min="4" max="4" width="1.44140625" customWidth="1"/>
    <col min="5" max="5" width="22.77734375" customWidth="1"/>
    <col min="6" max="6" width="10.6640625" customWidth="1"/>
    <col min="7" max="8" width="9" customWidth="1"/>
    <col min="9" max="9" width="4.44140625" style="126" customWidth="1"/>
    <col min="10" max="10" width="1.21875" style="126" customWidth="1"/>
    <col min="11" max="12" width="4.44140625" style="126" customWidth="1"/>
    <col min="13" max="13" width="1.21875" style="126" customWidth="1"/>
    <col min="14" max="14" width="4.44140625" style="126" customWidth="1"/>
    <col min="16" max="16" width="6.21875" customWidth="1"/>
    <col min="17" max="17" width="22.21875" customWidth="1"/>
    <col min="18" max="18" width="7.88671875" customWidth="1"/>
    <col min="19" max="19" width="24.77734375" customWidth="1"/>
    <col min="20" max="20" width="4.77734375" customWidth="1"/>
    <col min="21" max="21" width="9.77734375" customWidth="1"/>
    <col min="22" max="22" width="6.77734375" customWidth="1"/>
    <col min="23" max="25" width="10.33203125" customWidth="1"/>
    <col min="26" max="32" width="8.77734375" customWidth="1"/>
  </cols>
  <sheetData>
    <row r="1" spans="1:28" ht="9" customHeight="1" thickBot="1">
      <c r="W1" s="90" t="s">
        <v>120</v>
      </c>
      <c r="X1" s="90" t="s">
        <v>121</v>
      </c>
      <c r="Y1" s="90" t="s">
        <v>122</v>
      </c>
    </row>
    <row r="2" spans="1:28" s="34" customFormat="1" ht="25.95" customHeight="1" thickTop="1" thickBot="1">
      <c r="A2" s="373" t="str">
        <f>INDEX(W3:Y3,$P$2)</f>
        <v>Pořadí zápasů - 2 x 3 družstva</v>
      </c>
      <c r="B2" s="374"/>
      <c r="C2" s="374"/>
      <c r="D2" s="374"/>
      <c r="E2" s="374"/>
      <c r="F2" s="374"/>
      <c r="G2" s="374"/>
      <c r="H2" s="374"/>
      <c r="I2" s="383" t="s">
        <v>213</v>
      </c>
      <c r="J2" s="384"/>
      <c r="K2" s="385"/>
      <c r="L2" s="383" t="s">
        <v>214</v>
      </c>
      <c r="M2" s="384"/>
      <c r="N2" s="385"/>
      <c r="P2" s="82">
        <f>'Protokol 6 Teams_2x3'!AJ4</f>
        <v>1</v>
      </c>
      <c r="Q2" s="83" t="str">
        <f>INDEX(W2:Y2,$P$2)</f>
        <v>Prosím pro jazyk zadejte číslo v buňce $L$2 (CZ=1, D=2, EN=3 )</v>
      </c>
      <c r="R2" s="84"/>
      <c r="S2" s="84"/>
      <c r="T2" s="84"/>
      <c r="U2" s="84"/>
      <c r="V2" s="84"/>
      <c r="W2" s="93" t="s">
        <v>123</v>
      </c>
      <c r="X2" s="94" t="s">
        <v>124</v>
      </c>
      <c r="Y2" s="282" t="s">
        <v>125</v>
      </c>
      <c r="Z2" s="282"/>
      <c r="AA2"/>
      <c r="AB2"/>
    </row>
    <row r="3" spans="1:28" ht="11.55" customHeight="1" thickBot="1">
      <c r="E3" s="37"/>
      <c r="F3" s="246" t="s">
        <v>200</v>
      </c>
      <c r="G3" s="38"/>
      <c r="H3" s="38"/>
      <c r="I3" s="127"/>
      <c r="J3" s="127"/>
      <c r="K3" s="127"/>
      <c r="L3" s="127"/>
      <c r="M3" s="127"/>
      <c r="N3" s="127"/>
      <c r="W3" t="s">
        <v>231</v>
      </c>
      <c r="X3" t="s">
        <v>232</v>
      </c>
      <c r="Y3" t="s">
        <v>233</v>
      </c>
    </row>
    <row r="4" spans="1:28" ht="16.05" customHeight="1" thickBot="1">
      <c r="A4" s="375" t="str">
        <f>INDEX(W4:Y4,$P$2)</f>
        <v>Č.</v>
      </c>
      <c r="B4" s="377" t="str">
        <f>INDEX(W5:Y5,$P$2)</f>
        <v>Sk.</v>
      </c>
      <c r="C4" s="363" t="str">
        <f>INDEX(W6:Y6,$P$2)</f>
        <v>1.družstvo</v>
      </c>
      <c r="D4" s="369" t="s">
        <v>6</v>
      </c>
      <c r="E4" s="369" t="str">
        <f>INDEX(W7:Y7,$P$2)</f>
        <v>2.družstvo</v>
      </c>
      <c r="F4" s="379" t="str">
        <f>INDEX(W8:Y8,$P$2)</f>
        <v>Rozhodčí</v>
      </c>
      <c r="G4" s="381" t="str">
        <f>INDEX(W9:Y9,$P$2)</f>
        <v>Branky poločasů</v>
      </c>
      <c r="H4" s="382"/>
      <c r="I4" s="357" t="str">
        <f>INDEX(W21:Y21,$P$2)</f>
        <v>Poločas</v>
      </c>
      <c r="J4" s="358"/>
      <c r="K4" s="359"/>
      <c r="L4" s="363" t="str">
        <f>INDEX(W22:Y22,$P$2)</f>
        <v>Výsledek</v>
      </c>
      <c r="M4" s="364"/>
      <c r="N4" s="365"/>
      <c r="P4" s="48" t="str">
        <f>INDEX(W25:Y25,$P$2)</f>
        <v>MIMO OBLAST TISKU</v>
      </c>
      <c r="Q4" s="49"/>
      <c r="U4" s="370" t="str">
        <f>INDEX(W13:Y13,$P$2)</f>
        <v>Kontrola počtu zápasů</v>
      </c>
      <c r="V4" s="371"/>
      <c r="W4" t="s">
        <v>126</v>
      </c>
      <c r="X4" t="s">
        <v>127</v>
      </c>
      <c r="Y4" t="s">
        <v>128</v>
      </c>
      <c r="Z4" s="25"/>
    </row>
    <row r="5" spans="1:28" ht="16.05" customHeight="1" thickBot="1">
      <c r="A5" s="376"/>
      <c r="B5" s="378"/>
      <c r="C5" s="366"/>
      <c r="D5" s="367"/>
      <c r="E5" s="367"/>
      <c r="F5" s="380"/>
      <c r="G5" s="39" t="str">
        <f>INDEX(W10:Y10,$P$2)</f>
        <v>1.druž.</v>
      </c>
      <c r="H5" s="40" t="str">
        <f>INDEX(W11:Y11,$P$2)</f>
        <v>2.druž.</v>
      </c>
      <c r="I5" s="360"/>
      <c r="J5" s="361"/>
      <c r="K5" s="362"/>
      <c r="L5" s="366"/>
      <c r="M5" s="367"/>
      <c r="N5" s="368"/>
      <c r="P5" s="100" t="str">
        <f>INDEX(W12:Y12,$P$2)</f>
        <v>Nasazení družstev</v>
      </c>
      <c r="Q5" s="101"/>
      <c r="U5" s="372"/>
      <c r="V5" s="371"/>
      <c r="W5" s="25" t="s">
        <v>155</v>
      </c>
      <c r="X5" s="25" t="s">
        <v>156</v>
      </c>
      <c r="Y5" s="25" t="s">
        <v>156</v>
      </c>
      <c r="AA5" s="25"/>
      <c r="AB5" s="25"/>
    </row>
    <row r="6" spans="1:28" s="25" customFormat="1" ht="38.1" customHeight="1">
      <c r="A6" s="41" t="s">
        <v>8</v>
      </c>
      <c r="B6" s="42" t="s">
        <v>44</v>
      </c>
      <c r="C6" s="255" t="str">
        <f>IF(Q8="","",Q8)</f>
        <v>A2</v>
      </c>
      <c r="D6" s="256" t="s">
        <v>6</v>
      </c>
      <c r="E6" s="257" t="str">
        <f>IF(Q9="","",Q9)</f>
        <v>A3</v>
      </c>
      <c r="F6" s="258"/>
      <c r="G6" s="259" t="s">
        <v>30</v>
      </c>
      <c r="H6" s="259" t="s">
        <v>31</v>
      </c>
      <c r="I6" s="160"/>
      <c r="J6" s="260" t="s">
        <v>6</v>
      </c>
      <c r="K6" s="162"/>
      <c r="L6" s="129"/>
      <c r="M6" s="260" t="s">
        <v>6</v>
      </c>
      <c r="N6" s="131"/>
      <c r="P6" s="44"/>
      <c r="Q6" s="45" t="s">
        <v>23</v>
      </c>
      <c r="R6" s="46"/>
      <c r="S6" s="47" t="s">
        <v>24</v>
      </c>
      <c r="T6"/>
      <c r="U6" s="104" t="s">
        <v>163</v>
      </c>
      <c r="V6" s="104" t="s">
        <v>164</v>
      </c>
      <c r="W6" t="s">
        <v>25</v>
      </c>
      <c r="X6" t="s">
        <v>129</v>
      </c>
      <c r="Y6" t="s">
        <v>130</v>
      </c>
      <c r="Z6"/>
    </row>
    <row r="7" spans="1:28" s="25" customFormat="1" ht="38.1" customHeight="1">
      <c r="A7" s="41" t="s">
        <v>9</v>
      </c>
      <c r="B7" s="43" t="s">
        <v>45</v>
      </c>
      <c r="C7" s="261" t="str">
        <f>IF(S8="","",S8)</f>
        <v>B2</v>
      </c>
      <c r="D7" s="262" t="s">
        <v>6</v>
      </c>
      <c r="E7" s="263" t="str">
        <f>IF(S9="","",S9)</f>
        <v>B3</v>
      </c>
      <c r="F7" s="258"/>
      <c r="G7" s="259" t="s">
        <v>30</v>
      </c>
      <c r="H7" s="259" t="s">
        <v>31</v>
      </c>
      <c r="I7" s="160"/>
      <c r="J7" s="260" t="s">
        <v>6</v>
      </c>
      <c r="K7" s="162"/>
      <c r="L7" s="129"/>
      <c r="M7" s="260" t="s">
        <v>6</v>
      </c>
      <c r="N7" s="131"/>
      <c r="P7" s="35">
        <v>1</v>
      </c>
      <c r="Q7" s="102" t="s">
        <v>177</v>
      </c>
      <c r="R7" s="36">
        <v>1</v>
      </c>
      <c r="S7" s="103" t="s">
        <v>180</v>
      </c>
      <c r="U7" s="91">
        <f>COUNTIF($C$6:$E$11,Q7)</f>
        <v>2</v>
      </c>
      <c r="V7" s="92">
        <f>COUNTIF($C$6:$E$11,S7)</f>
        <v>2</v>
      </c>
      <c r="W7" t="s">
        <v>26</v>
      </c>
      <c r="X7" t="s">
        <v>131</v>
      </c>
      <c r="Y7" t="s">
        <v>132</v>
      </c>
      <c r="Z7"/>
    </row>
    <row r="8" spans="1:28" s="25" customFormat="1" ht="38.1" customHeight="1">
      <c r="A8" s="41" t="s">
        <v>13</v>
      </c>
      <c r="B8" s="42" t="s">
        <v>44</v>
      </c>
      <c r="C8" s="255" t="str">
        <f>IF(Q7="","",Q7)</f>
        <v>A1</v>
      </c>
      <c r="D8" s="256" t="s">
        <v>6</v>
      </c>
      <c r="E8" s="257" t="str">
        <f>IF(Q9="","",Q9)</f>
        <v>A3</v>
      </c>
      <c r="F8" s="258"/>
      <c r="G8" s="259" t="s">
        <v>30</v>
      </c>
      <c r="H8" s="259" t="s">
        <v>31</v>
      </c>
      <c r="I8" s="160"/>
      <c r="J8" s="260" t="s">
        <v>6</v>
      </c>
      <c r="K8" s="162"/>
      <c r="L8" s="129"/>
      <c r="M8" s="260" t="s">
        <v>6</v>
      </c>
      <c r="N8" s="131"/>
      <c r="P8" s="71">
        <v>2</v>
      </c>
      <c r="Q8" s="102" t="s">
        <v>178</v>
      </c>
      <c r="R8" s="72">
        <v>2</v>
      </c>
      <c r="S8" s="120" t="s">
        <v>181</v>
      </c>
      <c r="U8" s="91">
        <f>COUNTIF($C$6:$E$11,Q8)</f>
        <v>2</v>
      </c>
      <c r="V8" s="92">
        <f>COUNTIF($C$6:$E$11,S8)</f>
        <v>2</v>
      </c>
      <c r="W8" t="s">
        <v>2</v>
      </c>
      <c r="X8" s="87" t="s">
        <v>79</v>
      </c>
      <c r="Y8" s="87" t="s">
        <v>133</v>
      </c>
      <c r="Z8"/>
    </row>
    <row r="9" spans="1:28" s="25" customFormat="1" ht="38.1" customHeight="1">
      <c r="A9" s="41" t="s">
        <v>12</v>
      </c>
      <c r="B9" s="43" t="s">
        <v>45</v>
      </c>
      <c r="C9" s="261" t="str">
        <f>IF(S7="","",S7)</f>
        <v>B1</v>
      </c>
      <c r="D9" s="262" t="s">
        <v>6</v>
      </c>
      <c r="E9" s="263" t="str">
        <f>IF(S9="","",S9)</f>
        <v>B3</v>
      </c>
      <c r="F9" s="258"/>
      <c r="G9" s="259" t="s">
        <v>30</v>
      </c>
      <c r="H9" s="259" t="s">
        <v>31</v>
      </c>
      <c r="I9" s="160"/>
      <c r="J9" s="260" t="s">
        <v>6</v>
      </c>
      <c r="K9" s="162"/>
      <c r="L9" s="129"/>
      <c r="M9" s="260" t="s">
        <v>6</v>
      </c>
      <c r="N9" s="131"/>
      <c r="P9" s="71">
        <v>3</v>
      </c>
      <c r="Q9" s="102" t="s">
        <v>179</v>
      </c>
      <c r="R9" s="72">
        <v>3</v>
      </c>
      <c r="S9" s="120" t="s">
        <v>182</v>
      </c>
      <c r="U9" s="91">
        <f>COUNTIF($C$6:$E$11,Q9)</f>
        <v>2</v>
      </c>
      <c r="V9" s="92">
        <f>COUNTIF($C$6:$E$11,S9)</f>
        <v>2</v>
      </c>
      <c r="W9" t="s">
        <v>27</v>
      </c>
      <c r="X9" t="s">
        <v>134</v>
      </c>
      <c r="Y9" t="s">
        <v>135</v>
      </c>
      <c r="Z9"/>
    </row>
    <row r="10" spans="1:28" s="25" customFormat="1" ht="38.1" customHeight="1">
      <c r="A10" s="41" t="s">
        <v>10</v>
      </c>
      <c r="B10" s="42" t="s">
        <v>44</v>
      </c>
      <c r="C10" s="255" t="str">
        <f>IF(Q7="","",Q7)</f>
        <v>A1</v>
      </c>
      <c r="D10" s="256" t="s">
        <v>6</v>
      </c>
      <c r="E10" s="257" t="str">
        <f>IF(Q8="","",Q8)</f>
        <v>A2</v>
      </c>
      <c r="F10" s="258"/>
      <c r="G10" s="259" t="s">
        <v>30</v>
      </c>
      <c r="H10" s="259" t="s">
        <v>31</v>
      </c>
      <c r="I10" s="160"/>
      <c r="J10" s="260" t="s">
        <v>6</v>
      </c>
      <c r="K10" s="162"/>
      <c r="L10" s="129"/>
      <c r="M10" s="130" t="s">
        <v>6</v>
      </c>
      <c r="N10" s="131"/>
      <c r="W10" t="s">
        <v>28</v>
      </c>
      <c r="X10" t="s">
        <v>136</v>
      </c>
      <c r="Y10" t="s">
        <v>130</v>
      </c>
    </row>
    <row r="11" spans="1:28" s="25" customFormat="1" ht="38.1" customHeight="1">
      <c r="A11" s="41" t="s">
        <v>11</v>
      </c>
      <c r="B11" s="43" t="s">
        <v>45</v>
      </c>
      <c r="C11" s="261" t="str">
        <f>IF(S7="","",S7)</f>
        <v>B1</v>
      </c>
      <c r="D11" s="262" t="s">
        <v>6</v>
      </c>
      <c r="E11" s="263" t="str">
        <f>IF(S8="","",S8)</f>
        <v>B2</v>
      </c>
      <c r="F11" s="258"/>
      <c r="G11" s="259" t="s">
        <v>30</v>
      </c>
      <c r="H11" s="259" t="s">
        <v>31</v>
      </c>
      <c r="I11" s="160"/>
      <c r="J11" s="260" t="s">
        <v>6</v>
      </c>
      <c r="K11" s="162"/>
      <c r="L11" s="129"/>
      <c r="M11" s="260" t="s">
        <v>6</v>
      </c>
      <c r="N11" s="131"/>
      <c r="W11" t="s">
        <v>29</v>
      </c>
      <c r="X11" t="s">
        <v>137</v>
      </c>
      <c r="Y11" t="s">
        <v>132</v>
      </c>
    </row>
    <row r="12" spans="1:28" ht="13.8">
      <c r="F12" s="227"/>
      <c r="G12" s="227"/>
      <c r="H12" s="227"/>
      <c r="W12" t="s">
        <v>33</v>
      </c>
      <c r="X12" t="s">
        <v>140</v>
      </c>
      <c r="Y12" t="s">
        <v>141</v>
      </c>
      <c r="Z12" s="25"/>
    </row>
    <row r="13" spans="1:28" ht="13.8">
      <c r="F13" s="227"/>
      <c r="G13" s="227"/>
      <c r="H13" s="227"/>
      <c r="W13" t="s">
        <v>34</v>
      </c>
      <c r="X13" t="s">
        <v>142</v>
      </c>
      <c r="Y13" t="s">
        <v>143</v>
      </c>
      <c r="Z13" s="25"/>
    </row>
    <row r="14" spans="1:28" ht="21" customHeight="1">
      <c r="A14" s="254" t="str">
        <f>INDEX(W14:Y14,$P$2)</f>
        <v>Utkání o umístění, semifinále a finále</v>
      </c>
      <c r="O14" s="25"/>
      <c r="V14" s="273"/>
      <c r="W14" s="87" t="s">
        <v>148</v>
      </c>
      <c r="X14" s="87" t="s">
        <v>152</v>
      </c>
      <c r="Y14" s="87" t="s">
        <v>153</v>
      </c>
      <c r="Z14" s="25"/>
      <c r="AA14" s="25"/>
    </row>
    <row r="15" spans="1:28" ht="21" customHeight="1">
      <c r="A15" s="254"/>
      <c r="O15" s="25"/>
      <c r="V15" s="273"/>
    </row>
    <row r="16" spans="1:28" s="25" customFormat="1" ht="13.05" customHeight="1">
      <c r="A16" s="150"/>
      <c r="B16" s="151"/>
      <c r="C16" s="152" t="str">
        <f>INDEX(W16:Y16,$P$2)</f>
        <v>Utkání o 5. a 6. místo  3.A - 3.B</v>
      </c>
      <c r="D16" s="153"/>
      <c r="E16" s="154"/>
      <c r="F16" s="155"/>
      <c r="G16" s="156"/>
      <c r="H16" s="156"/>
      <c r="I16" s="264"/>
      <c r="J16" s="264"/>
      <c r="K16" s="264"/>
      <c r="L16" s="264"/>
      <c r="M16" s="264"/>
      <c r="N16" s="264"/>
      <c r="P16" s="252"/>
      <c r="Q16" s="252"/>
      <c r="W16" s="185" t="s">
        <v>172</v>
      </c>
      <c r="X16" s="185" t="s">
        <v>173</v>
      </c>
      <c r="Y16" s="185" t="s">
        <v>174</v>
      </c>
    </row>
    <row r="17" spans="1:27" s="25" customFormat="1" ht="37.950000000000003" customHeight="1">
      <c r="A17" s="41" t="s">
        <v>51</v>
      </c>
      <c r="B17" s="157" t="s">
        <v>183</v>
      </c>
      <c r="C17" s="179" t="str">
        <f>IF('Protokol 6 Teams_2x3'!B42="","",'Protokol 6 Teams_2x3'!B42)</f>
        <v>SC Svitávka</v>
      </c>
      <c r="D17" s="180" t="s">
        <v>6</v>
      </c>
      <c r="E17" s="179" t="str">
        <f>IF('Protokol 6 Teams_2x3'!D42="","",'Protokol 6 Teams_2x3'!D42)</f>
        <v>MO Svitávka</v>
      </c>
      <c r="F17" s="134"/>
      <c r="G17" s="159" t="s">
        <v>30</v>
      </c>
      <c r="H17" s="159" t="s">
        <v>31</v>
      </c>
      <c r="I17" s="160"/>
      <c r="J17" s="161" t="s">
        <v>6</v>
      </c>
      <c r="K17" s="162"/>
      <c r="L17" s="160"/>
      <c r="M17" s="161" t="s">
        <v>6</v>
      </c>
      <c r="N17" s="162"/>
      <c r="P17" s="77" t="s">
        <v>201</v>
      </c>
      <c r="Q17" s="252"/>
      <c r="W17" s="185" t="s">
        <v>203</v>
      </c>
      <c r="X17" s="185" t="s">
        <v>204</v>
      </c>
      <c r="Y17" s="185" t="s">
        <v>205</v>
      </c>
      <c r="AA17"/>
    </row>
    <row r="18" spans="1:27" s="25" customFormat="1" ht="16.95" customHeight="1">
      <c r="A18" s="163"/>
      <c r="B18" s="164"/>
      <c r="C18" s="165"/>
      <c r="D18" s="166"/>
      <c r="E18" s="167"/>
      <c r="F18" s="168" t="str">
        <f>INDEX(W17:Y17,$P$2)</f>
        <v>4M údery a konečný výsledek</v>
      </c>
      <c r="G18" s="159"/>
      <c r="H18" s="159"/>
      <c r="I18" s="160"/>
      <c r="J18" s="161" t="s">
        <v>6</v>
      </c>
      <c r="K18" s="162"/>
      <c r="L18" s="247" t="str">
        <f>IF(I18="","",IF(I18&gt;K18,L17+1,L17))</f>
        <v/>
      </c>
      <c r="M18" s="248" t="s">
        <v>6</v>
      </c>
      <c r="N18" s="249" t="str">
        <f>IF(K18="","",IF(K18&gt;I18,N17+1,N17))</f>
        <v/>
      </c>
      <c r="P18" s="253" t="s">
        <v>202</v>
      </c>
      <c r="Q18" s="252"/>
    </row>
    <row r="19" spans="1:27" ht="12" customHeight="1">
      <c r="A19" s="254"/>
      <c r="O19" s="25"/>
      <c r="V19" s="273"/>
    </row>
    <row r="20" spans="1:27" s="25" customFormat="1" ht="13.05" customHeight="1">
      <c r="A20" s="150"/>
      <c r="B20" s="151"/>
      <c r="C20" s="169" t="str">
        <f>INDEX(W20:Y20,$P$2)</f>
        <v>1.Semifinále 1.A - 2.B</v>
      </c>
      <c r="D20" s="153"/>
      <c r="E20" s="154"/>
      <c r="F20" s="155"/>
      <c r="G20" s="156"/>
      <c r="H20" s="156"/>
      <c r="I20" s="264"/>
      <c r="J20" s="264"/>
      <c r="K20" s="264"/>
      <c r="L20" s="264"/>
      <c r="M20" s="264"/>
      <c r="N20" s="264"/>
      <c r="P20" s="252"/>
      <c r="Q20" s="252"/>
      <c r="V20" s="281"/>
      <c r="W20" s="185" t="s">
        <v>149</v>
      </c>
      <c r="X20" s="185" t="s">
        <v>162</v>
      </c>
      <c r="Y20" s="185" t="s">
        <v>159</v>
      </c>
      <c r="Z20" s="185"/>
    </row>
    <row r="21" spans="1:27" s="25" customFormat="1" ht="37.950000000000003" customHeight="1">
      <c r="A21" s="41" t="s">
        <v>49</v>
      </c>
      <c r="B21" s="170" t="s">
        <v>176</v>
      </c>
      <c r="C21" s="179" t="str">
        <f>IF('Protokol 6 Teams_2x3'!B46="","",'Protokol 6 Teams_2x3'!B46)</f>
        <v>TJ Sokol Šitbořice 1</v>
      </c>
      <c r="D21" s="180" t="s">
        <v>6</v>
      </c>
      <c r="E21" s="179" t="str">
        <f>IF('Protokol 6 Teams_2x3'!D46="","",'Protokol 6 Teams_2x3'!D46)</f>
        <v>TJ Sokol Šitbořice 4</v>
      </c>
      <c r="F21" s="134"/>
      <c r="G21" s="159" t="s">
        <v>30</v>
      </c>
      <c r="H21" s="159" t="s">
        <v>31</v>
      </c>
      <c r="I21" s="160"/>
      <c r="J21" s="161" t="s">
        <v>6</v>
      </c>
      <c r="K21" s="162"/>
      <c r="L21" s="160"/>
      <c r="M21" s="161" t="s">
        <v>6</v>
      </c>
      <c r="N21" s="162"/>
      <c r="P21" s="77" t="s">
        <v>201</v>
      </c>
      <c r="Q21" s="252"/>
      <c r="W21" t="s">
        <v>19</v>
      </c>
      <c r="X21" t="s">
        <v>138</v>
      </c>
      <c r="Y21" t="s">
        <v>139</v>
      </c>
    </row>
    <row r="22" spans="1:27" s="25" customFormat="1" ht="16.95" customHeight="1">
      <c r="A22" s="163"/>
      <c r="B22" s="164"/>
      <c r="C22" s="165"/>
      <c r="D22" s="166"/>
      <c r="E22" s="167"/>
      <c r="F22" s="168" t="str">
        <f>INDEX(W17:Y17,$P$2)</f>
        <v>4M údery a konečný výsledek</v>
      </c>
      <c r="G22" s="159"/>
      <c r="H22" s="159"/>
      <c r="I22" s="160"/>
      <c r="J22" s="161" t="s">
        <v>6</v>
      </c>
      <c r="K22" s="162"/>
      <c r="L22" s="247" t="str">
        <f>IF(I22="","",IF(I22&gt;K22,L21+1,L21))</f>
        <v/>
      </c>
      <c r="M22" s="248" t="s">
        <v>6</v>
      </c>
      <c r="N22" s="249" t="str">
        <f>IF(K22="","",IF(K22&gt;I22,N21+1,N21))</f>
        <v/>
      </c>
      <c r="P22" s="253" t="s">
        <v>202</v>
      </c>
      <c r="Q22" s="252"/>
      <c r="W22" t="s">
        <v>20</v>
      </c>
      <c r="X22" s="87" t="s">
        <v>90</v>
      </c>
      <c r="Y22" s="87" t="s">
        <v>91</v>
      </c>
    </row>
    <row r="23" spans="1:27" s="25" customFormat="1" ht="16.95" customHeight="1">
      <c r="A23" s="172"/>
      <c r="B23" s="173"/>
      <c r="C23" s="174"/>
      <c r="D23" s="175"/>
      <c r="E23" s="174"/>
      <c r="F23" s="283"/>
      <c r="G23" s="177"/>
      <c r="H23" s="177"/>
      <c r="I23" s="284"/>
      <c r="J23" s="284"/>
      <c r="K23" s="284"/>
      <c r="L23" s="284"/>
      <c r="M23" s="284"/>
      <c r="N23" s="284"/>
      <c r="P23" s="253"/>
      <c r="Q23" s="252"/>
    </row>
    <row r="24" spans="1:27" s="25" customFormat="1" ht="13.05" customHeight="1">
      <c r="A24" s="150"/>
      <c r="B24" s="151"/>
      <c r="C24" s="169" t="str">
        <f>INDEX(W24:Y24,$P$2)</f>
        <v>2.Semifinále 2.A - 1.B</v>
      </c>
      <c r="D24" s="153"/>
      <c r="E24" s="154"/>
      <c r="F24" s="155"/>
      <c r="G24" s="156"/>
      <c r="H24" s="156"/>
      <c r="I24" s="264"/>
      <c r="J24" s="264"/>
      <c r="K24" s="264"/>
      <c r="L24" s="264"/>
      <c r="M24" s="264"/>
      <c r="N24" s="264"/>
      <c r="P24" s="252"/>
      <c r="Q24" s="252"/>
      <c r="V24" s="281"/>
      <c r="W24" s="185" t="s">
        <v>150</v>
      </c>
      <c r="X24" s="185" t="s">
        <v>161</v>
      </c>
      <c r="Y24" s="185" t="s">
        <v>160</v>
      </c>
      <c r="Z24" s="185"/>
    </row>
    <row r="25" spans="1:27" s="25" customFormat="1" ht="37.950000000000003" customHeight="1">
      <c r="A25" s="41" t="s">
        <v>50</v>
      </c>
      <c r="B25" s="170" t="s">
        <v>175</v>
      </c>
      <c r="C25" s="179" t="str">
        <f>IF('Protokol 6 Teams_2x3'!B51="","",'Protokol 6 Teams_2x3'!B51)</f>
        <v>TJ Sokol Šitbořice 2</v>
      </c>
      <c r="D25" s="180" t="s">
        <v>6</v>
      </c>
      <c r="E25" s="179" t="str">
        <f>IF('Protokol 6 Teams_2x3'!D51="","",'Protokol 6 Teams_2x3'!D51)</f>
        <v>TJ Sokol Šitbořice 3</v>
      </c>
      <c r="F25" s="134"/>
      <c r="G25" s="159" t="s">
        <v>30</v>
      </c>
      <c r="H25" s="159" t="s">
        <v>31</v>
      </c>
      <c r="I25" s="160"/>
      <c r="J25" s="161" t="s">
        <v>6</v>
      </c>
      <c r="K25" s="162"/>
      <c r="L25" s="160"/>
      <c r="M25" s="161" t="s">
        <v>6</v>
      </c>
      <c r="N25" s="162"/>
      <c r="P25" s="77" t="s">
        <v>201</v>
      </c>
      <c r="Q25" s="252"/>
      <c r="W25" t="s">
        <v>32</v>
      </c>
      <c r="X25" t="s">
        <v>58</v>
      </c>
      <c r="Y25" t="s">
        <v>59</v>
      </c>
      <c r="Z25" s="185"/>
    </row>
    <row r="26" spans="1:27" s="25" customFormat="1" ht="16.95" customHeight="1">
      <c r="A26" s="163"/>
      <c r="B26" s="164"/>
      <c r="C26" s="165"/>
      <c r="D26" s="166"/>
      <c r="E26" s="167"/>
      <c r="F26" s="168" t="str">
        <f>INDEX(W17:Y17,$P$2)</f>
        <v>4M údery a konečný výsledek</v>
      </c>
      <c r="G26" s="159"/>
      <c r="H26" s="159"/>
      <c r="I26" s="160"/>
      <c r="J26" s="161" t="s">
        <v>6</v>
      </c>
      <c r="K26" s="162"/>
      <c r="L26" s="247" t="str">
        <f>IF(I26="","",IF(I26&gt;K26,L25+1,L25))</f>
        <v/>
      </c>
      <c r="M26" s="248" t="s">
        <v>6</v>
      </c>
      <c r="N26" s="249" t="str">
        <f>IF(K26="","",IF(K26&gt;I26,N25+1,N25))</f>
        <v/>
      </c>
      <c r="P26" s="253" t="s">
        <v>202</v>
      </c>
      <c r="Q26" s="252"/>
    </row>
    <row r="27" spans="1:27">
      <c r="F27" s="279"/>
      <c r="G27" s="279"/>
      <c r="H27" s="279"/>
      <c r="I27" s="280"/>
      <c r="J27" s="280"/>
      <c r="K27" s="280"/>
      <c r="L27" s="280"/>
      <c r="M27" s="280"/>
      <c r="N27" s="280"/>
    </row>
    <row r="28" spans="1:27" s="25" customFormat="1" ht="13.05" customHeight="1">
      <c r="A28" s="150"/>
      <c r="B28" s="151"/>
      <c r="C28" s="171" t="str">
        <f>INDEX(W28:Y28,$P$2)</f>
        <v>Utkání o 3. a 4. místo</v>
      </c>
      <c r="D28" s="153"/>
      <c r="E28" s="152" t="s">
        <v>206</v>
      </c>
      <c r="F28" s="155"/>
      <c r="G28" s="156"/>
      <c r="H28" s="156"/>
      <c r="I28" s="264"/>
      <c r="J28" s="264"/>
      <c r="K28" s="264"/>
      <c r="L28" s="264"/>
      <c r="M28" s="264"/>
      <c r="N28" s="264"/>
      <c r="P28" s="252"/>
      <c r="Q28" s="252"/>
      <c r="V28" s="281"/>
      <c r="W28" s="185" t="s">
        <v>151</v>
      </c>
      <c r="X28" s="185" t="s">
        <v>157</v>
      </c>
      <c r="Y28" s="185" t="s">
        <v>158</v>
      </c>
      <c r="Z28"/>
    </row>
    <row r="29" spans="1:27" s="25" customFormat="1" ht="37.950000000000003" customHeight="1">
      <c r="A29" s="41" t="s">
        <v>52</v>
      </c>
      <c r="B29" s="157" t="s">
        <v>184</v>
      </c>
      <c r="C29" s="181" t="e">
        <f>IF('Protokol 6 Teams_2x3'!B56="","",'Protokol 6 Teams_2x3'!B56)</f>
        <v>#N/A</v>
      </c>
      <c r="D29" s="158" t="s">
        <v>6</v>
      </c>
      <c r="E29" s="181" t="e">
        <f>IF('Protokol 6 Teams_2x3'!D56="","",'Protokol 6 Teams_2x3'!D56)</f>
        <v>#N/A</v>
      </c>
      <c r="F29" s="134"/>
      <c r="G29" s="159" t="s">
        <v>30</v>
      </c>
      <c r="H29" s="159" t="s">
        <v>31</v>
      </c>
      <c r="I29" s="160"/>
      <c r="J29" s="161" t="s">
        <v>6</v>
      </c>
      <c r="K29" s="162"/>
      <c r="L29" s="160"/>
      <c r="M29" s="161" t="s">
        <v>6</v>
      </c>
      <c r="N29" s="162"/>
      <c r="P29" s="77" t="s">
        <v>201</v>
      </c>
      <c r="Q29" s="252"/>
    </row>
    <row r="30" spans="1:27" s="25" customFormat="1" ht="16.95" customHeight="1">
      <c r="A30" s="163"/>
      <c r="B30" s="164"/>
      <c r="C30" s="165"/>
      <c r="D30" s="166"/>
      <c r="E30" s="167"/>
      <c r="F30" s="168" t="str">
        <f>INDEX(W17:Y17,$P$2)</f>
        <v>4M údery a konečný výsledek</v>
      </c>
      <c r="G30" s="159"/>
      <c r="H30" s="159"/>
      <c r="I30" s="160"/>
      <c r="J30" s="161" t="s">
        <v>6</v>
      </c>
      <c r="K30" s="162"/>
      <c r="L30" s="247" t="str">
        <f>IF(I30="","",IF(I30&gt;K30,L29+1,L29))</f>
        <v/>
      </c>
      <c r="M30" s="248" t="s">
        <v>6</v>
      </c>
      <c r="N30" s="249" t="str">
        <f>IF(K30="","",IF(K30&gt;I30,N29+1,N29))</f>
        <v/>
      </c>
      <c r="P30" s="253" t="s">
        <v>202</v>
      </c>
      <c r="Q30" s="252"/>
    </row>
    <row r="31" spans="1:27" s="25" customFormat="1" ht="16.95" customHeight="1">
      <c r="A31" s="172"/>
      <c r="B31" s="173"/>
      <c r="C31" s="174"/>
      <c r="D31" s="175"/>
      <c r="E31" s="174"/>
      <c r="F31" s="283"/>
      <c r="G31" s="177"/>
      <c r="H31" s="177"/>
      <c r="I31" s="284"/>
      <c r="J31" s="284"/>
      <c r="K31" s="284"/>
      <c r="L31" s="284"/>
      <c r="M31" s="284"/>
      <c r="N31" s="284"/>
      <c r="P31" s="253"/>
      <c r="Q31" s="252"/>
    </row>
    <row r="32" spans="1:27" s="25" customFormat="1" ht="13.05" customHeight="1">
      <c r="A32" s="150"/>
      <c r="B32" s="151"/>
      <c r="C32" s="171" t="str">
        <f>INDEX(W32:Y32,$P$2)</f>
        <v>Utkání o 1. a 2. místo</v>
      </c>
      <c r="D32" s="153"/>
      <c r="E32" s="152" t="s">
        <v>207</v>
      </c>
      <c r="F32" s="155"/>
      <c r="G32" s="156"/>
      <c r="H32" s="156"/>
      <c r="I32" s="264"/>
      <c r="J32" s="264"/>
      <c r="K32" s="264"/>
      <c r="L32" s="264"/>
      <c r="M32" s="264"/>
      <c r="N32" s="264"/>
      <c r="P32" s="252"/>
      <c r="Q32" s="252"/>
      <c r="V32" s="281"/>
      <c r="W32" s="185" t="s">
        <v>208</v>
      </c>
      <c r="X32" s="185" t="s">
        <v>209</v>
      </c>
      <c r="Y32" s="185" t="s">
        <v>210</v>
      </c>
      <c r="Z32"/>
    </row>
    <row r="33" spans="1:25" s="25" customFormat="1" ht="37.950000000000003" customHeight="1">
      <c r="A33" s="41" t="s">
        <v>53</v>
      </c>
      <c r="B33" s="170" t="s">
        <v>185</v>
      </c>
      <c r="C33" s="181" t="str">
        <f>IF('Protokol 6 Teams_2x3'!B60="","",'Protokol 6 Teams_2x3'!B60)</f>
        <v>TJ Sokol Šitbořice 1</v>
      </c>
      <c r="D33" s="158" t="s">
        <v>6</v>
      </c>
      <c r="E33" s="181" t="str">
        <f>IF('Protokol 6 Teams_2x3'!D60="","",'Protokol 6 Teams_2x3'!D60)</f>
        <v>TJ Sokol Šitbořice 2</v>
      </c>
      <c r="F33" s="134"/>
      <c r="G33" s="159" t="s">
        <v>30</v>
      </c>
      <c r="H33" s="159" t="s">
        <v>31</v>
      </c>
      <c r="I33" s="160"/>
      <c r="J33" s="161" t="s">
        <v>6</v>
      </c>
      <c r="K33" s="162"/>
      <c r="L33" s="160"/>
      <c r="M33" s="161" t="s">
        <v>6</v>
      </c>
      <c r="N33" s="162"/>
      <c r="P33" s="77" t="s">
        <v>201</v>
      </c>
      <c r="Q33" s="252"/>
    </row>
    <row r="34" spans="1:25" s="25" customFormat="1" ht="16.95" customHeight="1">
      <c r="A34" s="163"/>
      <c r="B34" s="164"/>
      <c r="C34" s="165"/>
      <c r="D34" s="166"/>
      <c r="E34" s="167"/>
      <c r="F34" s="168" t="str">
        <f>INDEX(W17:Y17,$P$2)</f>
        <v>4M údery a konečný výsledek</v>
      </c>
      <c r="G34" s="159"/>
      <c r="H34" s="159"/>
      <c r="I34" s="160"/>
      <c r="J34" s="161" t="s">
        <v>6</v>
      </c>
      <c r="K34" s="162"/>
      <c r="L34" s="247" t="str">
        <f>IF(I34="","",IF(I34&gt;K34,L33+1,L33))</f>
        <v/>
      </c>
      <c r="M34" s="248" t="s">
        <v>6</v>
      </c>
      <c r="N34" s="249" t="str">
        <f>IF(K34="","",IF(K34&gt;I34,N33+1,N33))</f>
        <v/>
      </c>
      <c r="P34" s="253" t="s">
        <v>202</v>
      </c>
      <c r="Q34" s="252"/>
    </row>
    <row r="35" spans="1:25" s="25" customFormat="1" ht="13.05" customHeight="1">
      <c r="A35" s="172"/>
      <c r="B35" s="173"/>
      <c r="C35" s="174"/>
      <c r="D35" s="175"/>
      <c r="E35" s="174"/>
      <c r="F35" s="176"/>
      <c r="G35" s="177"/>
      <c r="H35" s="177"/>
      <c r="I35" s="178"/>
      <c r="J35" s="178"/>
      <c r="K35" s="178"/>
      <c r="L35" s="178"/>
      <c r="M35" s="178"/>
      <c r="N35" s="178"/>
    </row>
    <row r="36" spans="1:25">
      <c r="W36" s="25"/>
      <c r="X36" s="25"/>
      <c r="Y36" s="25"/>
    </row>
    <row r="37" spans="1:25">
      <c r="F37" s="226">
        <f>COUNTIF($F$6:$F$33,G37)</f>
        <v>0</v>
      </c>
      <c r="G37" s="228" t="s">
        <v>44</v>
      </c>
      <c r="W37" s="25"/>
      <c r="X37" s="25"/>
      <c r="Y37" s="25"/>
    </row>
    <row r="38" spans="1:25">
      <c r="F38" s="226">
        <f>COUNTIF($F$6:$F$33,G38)</f>
        <v>0</v>
      </c>
      <c r="G38" s="228" t="s">
        <v>45</v>
      </c>
    </row>
    <row r="39" spans="1:25">
      <c r="F39" s="226">
        <f>COUNTIF($F$6:$F$33,G39)</f>
        <v>0</v>
      </c>
      <c r="G39" s="228" t="s">
        <v>235</v>
      </c>
      <c r="W39" s="25"/>
      <c r="X39" s="25"/>
      <c r="Y39" s="25"/>
    </row>
    <row r="40" spans="1:25">
      <c r="W40" s="25"/>
      <c r="X40" s="25"/>
      <c r="Y40" s="25"/>
    </row>
  </sheetData>
  <mergeCells count="13">
    <mergeCell ref="I4:K5"/>
    <mergeCell ref="L4:N5"/>
    <mergeCell ref="D4:D5"/>
    <mergeCell ref="U4:V5"/>
    <mergeCell ref="A2:H2"/>
    <mergeCell ref="A4:A5"/>
    <mergeCell ref="B4:B5"/>
    <mergeCell ref="C4:C5"/>
    <mergeCell ref="E4:E5"/>
    <mergeCell ref="F4:F5"/>
    <mergeCell ref="G4:H4"/>
    <mergeCell ref="I2:K2"/>
    <mergeCell ref="L2:N2"/>
  </mergeCells>
  <phoneticPr fontId="0" type="noConversion"/>
  <printOptions horizontalCentered="1"/>
  <pageMargins left="0.31496062992125984" right="0.27559055118110237" top="0.43307086614173229" bottom="0.70866141732283472" header="0.23622047244094491" footer="0.43307086614173229"/>
  <pageSetup paperSize="274" scale="90" orientation="portrait" horizontalDpi="300" verticalDpi="300" r:id="rId1"/>
  <headerFooter alignWithMargins="0">
    <oddFooter>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6 Teams_2x3</vt:lpstr>
      <vt:lpstr>Pořadí 6 Teams_2x3_Spielplan</vt:lpstr>
      <vt:lpstr>'Pořadí 6 Teams_2x3_Spielplan'!Názvy_tisku</vt:lpstr>
      <vt:lpstr>'Pořadí 6 Teams_2x3_Spielplan'!Oblast_tisku</vt:lpstr>
      <vt:lpstr>'Protokol 6 Teams_2x3'!Oblast_tisku</vt:lpstr>
    </vt:vector>
  </TitlesOfParts>
  <Company>LVZ, a.s.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Robert Zvolánek</cp:lastModifiedBy>
  <cp:lastPrinted>2026-03-21T15:09:27Z</cp:lastPrinted>
  <dcterms:created xsi:type="dcterms:W3CDTF">1998-10-05T17:57:10Z</dcterms:created>
  <dcterms:modified xsi:type="dcterms:W3CDTF">2026-03-22T10:39:20Z</dcterms:modified>
  <cp:category>ELITE ČP finále</cp:category>
</cp:coreProperties>
</file>